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kennkouhiroba\Desktop\庄司\"/>
    </mc:Choice>
  </mc:AlternateContent>
  <xr:revisionPtr revIDLastSave="0" documentId="8_{D1C9EE1B-8126-4444-8D1D-B4607D65C57D}" xr6:coauthVersionLast="45" xr6:coauthVersionMax="45" xr10:uidLastSave="{00000000-0000-0000-0000-000000000000}"/>
  <bookViews>
    <workbookView xWindow="-120" yWindow="-120" windowWidth="20730" windowHeight="11160" tabRatio="867" activeTab="2"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81029"/>
</workbook>
</file>

<file path=xl/calcChain.xml><?xml version="1.0" encoding="utf-8"?>
<calcChain xmlns="http://schemas.openxmlformats.org/spreadsheetml/2006/main">
  <c r="AE61" i="70" l="1"/>
  <c r="Y61" i="70"/>
  <c r="S61" i="70"/>
  <c r="G28" i="16" l="1"/>
  <c r="F28" i="16"/>
  <c r="G27" i="16"/>
  <c r="F27" i="16"/>
  <c r="G26" i="16"/>
  <c r="F26" i="16"/>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1" shapeId="0" xr:uid="{00000000-0006-0000-0200-00000E000000}">
      <text>
        <r>
          <rPr>
            <b/>
            <sz val="9"/>
            <color indexed="81"/>
            <rFont val="MS P ゴシック"/>
            <family val="3"/>
            <charset val="128"/>
          </rPr>
          <t>当該事業所（法人）で設定するグループ毎の配分比率を入力して下さい。</t>
        </r>
      </text>
    </comment>
    <comment ref="S68" authorId="1"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<sst xmlns="http://schemas.openxmlformats.org/spreadsheetml/2006/main" count="2211" uniqueCount="498">
  <si>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</si>
  <si>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</si>
  <si>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</si>
  <si>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</si>
  <si>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</si>
  <si>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</si>
  <si>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</si>
  <si>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</si>
  <si>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</si>
  <si>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</si>
  <si>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</si>
  <si>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</si>
  <si>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</si>
  <si>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</si>
  <si>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</si>
  <si>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</si>
  <si>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</si>
  <si>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</si>
  <si>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</si>
  <si>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</si>
  <si>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</si>
  <si>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</si>
  <si>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</si>
  <si>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</si>
  <si>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</si>
  <si>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</si>
  <si>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</si>
  <si>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</si>
  <si>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</si>
  <si>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</si>
  <si>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</si>
  <si>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</si>
  <si>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</si>
  <si>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</si>
  <si>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</si>
  <si>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</si>
  <si>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</si>
  <si>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</si>
  <si>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</si>
  <si>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</si>
  <si>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</si>
  <si>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</si>
  <si>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</si>
  <si>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</si>
  <si>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</si>
  <si>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</si>
  <si>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</si>
  <si>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</si>
  <si>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</si>
  <si>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</si>
  <si>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</si>
  <si>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</si>
  <si>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</si>
  <si>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</si>
  <si>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</si>
  <si>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</si>
  <si>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</si>
  <si>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</si>
  <si>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</si>
  <si>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</si>
  <si>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</si>
  <si>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</si>
  <si>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</si>
  <si>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</si>
  <si>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</si>
  <si>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</si>
  <si>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</si>
  <si>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</si>
  <si>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</si>
  <si>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</si>
  <si>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</si>
  <si>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</si>
  <si>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</si>
  <si>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</si>
  <si>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</si>
  <si>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</si>
  <si>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</si>
  <si>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</si>
  <si>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</si>
  <si>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</si>
  <si>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</si>
  <si>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</si>
  <si>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</si>
  <si>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</si>
  <si>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</si>
  <si>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</si>
  <si>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</si>
  <si>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</si>
  <si>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</si>
  <si>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</si>
  <si>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</si>
  <si>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</si>
  <si>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</si>
  <si>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</si>
  <si>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</si>
  <si>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</si>
  <si>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</si>
  <si>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</si>
  <si>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</si>
  <si>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</si>
  <si>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</si>
  <si>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</si>
  <si>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</si>
  <si>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</si>
  <si>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</si>
  <si>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</si>
  <si>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</si>
  <si>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</si>
  <si>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</si>
  <si>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</si>
  <si>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</si>
  <si>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</si>
  <si>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</si>
  <si>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</si>
  <si>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</si>
  <si>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</si>
  <si>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</si>
  <si>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</si>
  <si>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</si>
  <si>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</si>
  <si>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</si>
  <si>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</si>
  <si>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</si>
  <si>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</si>
  <si>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</si>
  <si>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</si>
  <si>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</si>
  <si>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</si>
  <si>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</si>
  <si>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</si>
  <si>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</si>
  <si>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</si>
  <si>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</si>
  <si>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</si>
  <si>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</si>
  <si>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</si>
  <si>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</si>
  <si>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</si>
  <si>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</si>
  <si>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</si>
  <si>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</si>
  <si>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</si>
  <si>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</si>
  <si>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</si>
  <si>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</si>
  <si>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</si>
  <si>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</si>
  <si>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</si>
  <si>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</si>
  <si>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</si>
  <si>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</si>
  <si>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</si>
  <si>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</si>
  <si>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</si>
  <si>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</si>
  <si>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</si>
  <si>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</si>
  <si>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</si>
  <si>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</si>
  <si>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</si>
  <si>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</si>
  <si>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</si>
  <si>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</si>
  <si>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</si>
  <si>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</si>
  <si>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</si>
  <si>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</si>
  <si>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</si>
  <si>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</si>
  <si>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</si>
  <si>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</si>
  <si>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</si>
  <si>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</si>
  <si>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</si>
  <si>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</si>
  <si>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</si>
  <si>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</si>
  <si>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</si>
  <si>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</si>
  <si>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</si>
  <si>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</si>
  <si>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</si>
  <si>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</si>
  <si>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</si>
  <si>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</si>
  <si>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</si>
  <si>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</si>
  <si>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</si>
  <si>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</si>
  <si>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</si>
  <si>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</si>
  <si>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</si>
  <si>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</si>
  <si>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</si>
  <si>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</si>
  <si>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</si>
  <si>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</si>
  <si>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</si>
  <si>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</si>
  <si>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</si>
  <si>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</si>
  <si>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</si>
  <si>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</si>
  <si>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</si>
  <si>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</si>
  <si>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</si>
  <si>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</si>
  <si>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</si>
  <si>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</si>
  <si>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</si>
  <si>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</si>
  <si>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</si>
  <si>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</si>
  <si>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</si>
  <si>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</si>
  <si>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</si>
  <si>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</si>
  <si>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</si>
  <si>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</si>
  <si>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</si>
  <si>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</si>
  <si>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</si>
  <si>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</si>
  <si>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</si>
  <si>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</si>
  <si>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</si>
  <si>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</si>
  <si>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</si>
  <si>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</si>
  <si>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</si>
  <si>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</si>
  <si>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</si>
  <si>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</si>
  <si>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</si>
  <si>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</si>
  <si>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</si>
  <si>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</si>
  <si>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</si>
  <si>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</si>
  <si>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</si>
  <si>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</si>
  <si>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</si>
  <si>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</si>
  <si>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</si>
  <si>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</si>
  <si>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</si>
  <si>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</si>
  <si>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</si>
  <si>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</si>
  <si>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</si>
  <si>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</si>
  <si>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</si>
  <si>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</si>
  <si>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</si>
  <si>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</si>
  <si>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</si>
  <si>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</si>
  <si>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</si>
  <si>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</si>
  <si>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</si>
  <si>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</si>
  <si>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</si>
  <si>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</si>
  <si>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</si>
  <si>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</si>
  <si>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</si>
  <si>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</si>
  <si>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</si>
  <si>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</si>
  <si>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</si>
  <si>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</si>
  <si>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</si>
  <si>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</si>
  <si>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</si>
  <si>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</si>
  <si>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</si>
  <si>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</si>
  <si>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</si>
  <si>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</si>
  <si>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</si>
  <si>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</si>
  <si>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</si>
  <si>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</si>
  <si>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</si>
  <si>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</si>
  <si>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</si>
  <si>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</si>
  <si>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</si>
  <si>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</si>
  <si>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</si>
  <si>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</si>
  <si>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</si>
  <si>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</si>
  <si>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</si>
  <si>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</si>
  <si>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</si>
  <si>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</si>
  <si>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</si>
  <si>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</si>
  <si>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</si>
  <si>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</si>
  <si>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</si>
  <si>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</si>
  <si>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</si>
  <si>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</si>
  <si>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</si>
  <si>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</si>
  <si>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</si>
  <si>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</si>
  <si>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</si>
  <si>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</si>
  <si>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</si>
  <si>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</si>
  <si>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</si>
  <si>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</si>
  <si>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</si>
  <si>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</si>
  <si>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</si>
  <si>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</si>
  <si>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</si>
  <si>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</si>
  <si>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</si>
  <si>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</si>
  <si>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</si>
  <si>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</si>
  <si>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</si>
  <si>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</si>
  <si>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</si>
  <si>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</si>
  <si>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</si>
  <si>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</si>
  <si>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</si>
  <si>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</si>
  <si>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</si>
  <si>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</si>
  <si>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</si>
  <si>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</si>
  <si>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</si>
  <si>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</si>
  <si>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</si>
  <si>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</si>
  <si>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</si>
  <si>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</si>
  <si>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</si>
  <si>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</si>
  <si>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</si>
  <si>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</si>
  <si>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</si>
  <si>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</si>
  <si>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</si>
  <si>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</si>
  <si>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</si>
  <si>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</si>
  <si>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</si>
  <si>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</si>
  <si>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</si>
  <si>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</si>
  <si>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</si>
  <si>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</si>
  <si>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</si>
  <si>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</si>
  <si>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</si>
  <si>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</si>
  <si>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</si>
  <si>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</si>
  <si>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</si>
  <si>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</si>
  <si>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</si>
  <si>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</si>
  <si>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</si>
  <si>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</si>
  <si>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</si>
  <si>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</si>
  <si>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</si>
  <si>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</si>
  <si>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</si>
  <si>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</si>
  <si>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</si>
  <si>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</si>
  <si>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</si>
  <si>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</si>
  <si>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</si>
  <si>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</si>
  <si>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</si>
  <si>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</si>
  <si>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</si>
  <si>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</si>
  <si>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</si>
  <si>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</si>
  <si>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</si>
  <si>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</si>
  <si>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</si>
  <si>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</si>
  <si>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</si>
  <si>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</si>
  <si>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</si>
  <si>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</si>
  <si>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</si>
  <si>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</si>
  <si>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</si>
  <si>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</si>
  <si>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</si>
  <si>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</si>
  <si>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</si>
  <si>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</si>
  <si>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</si>
  <si>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</si>
  <si>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</si>
  <si>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</si>
  <si>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</si>
  <si>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</si>
  <si>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</si>
  <si>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</si>
  <si>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</si>
  <si>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</si>
  <si>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</si>
  <si>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</si>
  <si>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</si>
  <si>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</si>
  <si>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</si>
  <si>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</si>
  <si>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</si>
  <si>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</si>
  <si>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</si>
  <si>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</si>
  <si>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</si>
  <si>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</si>
  <si>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</si>
  <si>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</si>
  <si>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</si>
  <si>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</si>
  <si>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</si>
  <si>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</si>
  <si>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</si>
  <si>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</si>
  <si>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</si>
  <si>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</si>
  <si>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</si>
  <si>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</si>
  <si>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</si>
  <si>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</si>
  <si>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</si>
  <si>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</si>
  <si>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</si>
  <si>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</si>
  <si>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</si>
  <si>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</si>
  <si>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</si>
  <si>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</si>
  <si>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</si>
  <si>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</si>
  <si>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</si>
  <si>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</si>
  <si>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</si>
  <si>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</si>
  <si>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</si>
  <si>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</si>
  <si>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</si>
  <si>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</si>
  <si>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</si>
  <si>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</si>
  <si>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</si>
  <si>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カブシキガイシャラッシュ</t>
    <phoneticPr fontId="7"/>
  </si>
  <si>
    <t>株式会社ラッシュ</t>
    <rPh sb="0" eb="4">
      <t>カブシキガイシャ</t>
    </rPh>
    <phoneticPr fontId="7"/>
  </si>
  <si>
    <t>島根県松江市東津田町１８０６－１</t>
    <rPh sb="0" eb="3">
      <t>シマネケン</t>
    </rPh>
    <rPh sb="3" eb="6">
      <t>マツエシ</t>
    </rPh>
    <rPh sb="6" eb="7">
      <t>ヒガシ</t>
    </rPh>
    <rPh sb="7" eb="10">
      <t>ツダチョウ</t>
    </rPh>
    <phoneticPr fontId="7"/>
  </si>
  <si>
    <t>代表取締役</t>
    <rPh sb="0" eb="2">
      <t>ダイヒョウ</t>
    </rPh>
    <rPh sb="2" eb="5">
      <t>トリシマリヤク</t>
    </rPh>
    <phoneticPr fontId="7"/>
  </si>
  <si>
    <t>白根侑哉</t>
    <rPh sb="0" eb="2">
      <t>シラネ</t>
    </rPh>
    <rPh sb="2" eb="3">
      <t>ユウ</t>
    </rPh>
    <rPh sb="3" eb="4">
      <t>ヤ</t>
    </rPh>
    <phoneticPr fontId="7"/>
  </si>
  <si>
    <t>シラネユウヤ</t>
    <phoneticPr fontId="7"/>
  </si>
  <si>
    <t>lush916@jewel.ocn.ne.jp</t>
    <phoneticPr fontId="7"/>
  </si>
  <si>
    <t>松江市</t>
    <rPh sb="0" eb="3">
      <t>マツエシ</t>
    </rPh>
    <phoneticPr fontId="7"/>
  </si>
  <si>
    <t>島根県</t>
    <rPh sb="0" eb="3">
      <t>シマネケン</t>
    </rPh>
    <phoneticPr fontId="7"/>
  </si>
  <si>
    <t>あおぞらデイサービス</t>
    <phoneticPr fontId="7"/>
  </si>
  <si>
    <t>通所介護</t>
  </si>
  <si>
    <t>0852-67-1145</t>
    <phoneticPr fontId="7"/>
  </si>
  <si>
    <t>0852-67-1146</t>
    <phoneticPr fontId="7"/>
  </si>
  <si>
    <t>継続</t>
  </si>
  <si>
    <t>加算Ⅰ</t>
  </si>
  <si>
    <t>訪問介護事業所かがやき</t>
    <rPh sb="0" eb="2">
      <t>ホウモン</t>
    </rPh>
    <rPh sb="2" eb="4">
      <t>カイゴ</t>
    </rPh>
    <rPh sb="4" eb="7">
      <t>ジギョウショ</t>
    </rPh>
    <phoneticPr fontId="7"/>
  </si>
  <si>
    <t>訪問介護</t>
  </si>
  <si>
    <t>だんだんデイサービス東津田</t>
    <rPh sb="10" eb="11">
      <t>ヒガシ</t>
    </rPh>
    <rPh sb="11" eb="13">
      <t>ツダ</t>
    </rPh>
    <phoneticPr fontId="7"/>
  </si>
  <si>
    <t>ひよりデイサービス</t>
    <phoneticPr fontId="7"/>
  </si>
  <si>
    <t>スワンデイサービス</t>
    <phoneticPr fontId="7"/>
  </si>
  <si>
    <t>出雲市</t>
    <rPh sb="0" eb="3">
      <t>イズモシ</t>
    </rPh>
    <phoneticPr fontId="7"/>
  </si>
  <si>
    <t>あかりの里高浜</t>
    <rPh sb="4" eb="5">
      <t>サト</t>
    </rPh>
    <rPh sb="5" eb="7">
      <t>タカハマ</t>
    </rPh>
    <phoneticPr fontId="7"/>
  </si>
  <si>
    <t>（介護予防）短期入所生活介護</t>
  </si>
  <si>
    <t>グループホーム柳緑の里</t>
    <rPh sb="7" eb="8">
      <t>リュウ</t>
    </rPh>
    <rPh sb="8" eb="9">
      <t>リョク</t>
    </rPh>
    <rPh sb="10" eb="11">
      <t>サト</t>
    </rPh>
    <phoneticPr fontId="7"/>
  </si>
  <si>
    <t>（介護予防）認知症対応型共同生活介護</t>
  </si>
  <si>
    <t>新規</t>
  </si>
  <si>
    <t>特定加算Ⅱ</t>
  </si>
  <si>
    <t>特定加算Ⅰ</t>
  </si>
  <si>
    <t>役職者、資格取得者の基本給、手当等の増額　5000円～100000円程度
勤続年数に応じた昇給制度の導入
毎月の処遇改善手当として5000円～70,000円程度各職員に支給
年2回の賞与として支給（見込み額を上回る場合）</t>
    <rPh sb="0" eb="3">
      <t>ヤクショクシャ</t>
    </rPh>
    <rPh sb="4" eb="6">
      <t>シカク</t>
    </rPh>
    <rPh sb="6" eb="8">
      <t>シュトク</t>
    </rPh>
    <rPh sb="8" eb="9">
      <t>シャ</t>
    </rPh>
    <rPh sb="10" eb="13">
      <t>キホンキュウ</t>
    </rPh>
    <rPh sb="14" eb="16">
      <t>テアテ</t>
    </rPh>
    <rPh sb="16" eb="17">
      <t>トウ</t>
    </rPh>
    <rPh sb="18" eb="20">
      <t>ゾウガク</t>
    </rPh>
    <rPh sb="25" eb="26">
      <t>エン</t>
    </rPh>
    <rPh sb="33" eb="34">
      <t>エン</t>
    </rPh>
    <rPh sb="34" eb="36">
      <t>テイド</t>
    </rPh>
    <rPh sb="37" eb="39">
      <t>キンゾク</t>
    </rPh>
    <rPh sb="39" eb="41">
      <t>ネンスウ</t>
    </rPh>
    <rPh sb="42" eb="43">
      <t>オウ</t>
    </rPh>
    <rPh sb="45" eb="47">
      <t>ショウキュウ</t>
    </rPh>
    <rPh sb="47" eb="49">
      <t>セイド</t>
    </rPh>
    <rPh sb="50" eb="52">
      <t>ドウニュウ</t>
    </rPh>
    <rPh sb="53" eb="55">
      <t>マイツキ</t>
    </rPh>
    <rPh sb="56" eb="58">
      <t>ショグウ</t>
    </rPh>
    <rPh sb="58" eb="60">
      <t>カイゼン</t>
    </rPh>
    <rPh sb="60" eb="62">
      <t>テアテ</t>
    </rPh>
    <rPh sb="69" eb="70">
      <t>エン</t>
    </rPh>
    <rPh sb="73" eb="78">
      <t>０００エン</t>
    </rPh>
    <rPh sb="78" eb="80">
      <t>テイド</t>
    </rPh>
    <rPh sb="80" eb="81">
      <t>カク</t>
    </rPh>
    <rPh sb="81" eb="83">
      <t>ショクイン</t>
    </rPh>
    <rPh sb="84" eb="86">
      <t>シキュウ</t>
    </rPh>
    <rPh sb="87" eb="88">
      <t>ネン</t>
    </rPh>
    <rPh sb="89" eb="90">
      <t>カイ</t>
    </rPh>
    <rPh sb="91" eb="93">
      <t>ショウヨ</t>
    </rPh>
    <rPh sb="96" eb="98">
      <t>シキュウ</t>
    </rPh>
    <rPh sb="99" eb="101">
      <t>ミコ</t>
    </rPh>
    <rPh sb="102" eb="103">
      <t>ガク</t>
    </rPh>
    <rPh sb="104" eb="106">
      <t>ウワマワ</t>
    </rPh>
    <rPh sb="107" eb="109">
      <t>バアイ</t>
    </rPh>
    <phoneticPr fontId="7"/>
  </si>
  <si>
    <t>Aグループ　勤続5年以上の介護福祉士資格を有する常勤職員・技能経験を有する職員
Bグループ　勤続1年以上の常勤の介護福祉士・その他職種で技能経験を有する職員
※技能経験とは、管理業務・サービス提供責任者業務・生活相談業務・施設主任等の役職を担う者をいう。</t>
    <rPh sb="6" eb="8">
      <t>キンゾク</t>
    </rPh>
    <rPh sb="9" eb="10">
      <t>ネン</t>
    </rPh>
    <rPh sb="10" eb="12">
      <t>イジョウ</t>
    </rPh>
    <rPh sb="13" eb="15">
      <t>カイゴ</t>
    </rPh>
    <rPh sb="15" eb="18">
      <t>フクシシ</t>
    </rPh>
    <rPh sb="18" eb="20">
      <t>シカク</t>
    </rPh>
    <rPh sb="21" eb="22">
      <t>ユウ</t>
    </rPh>
    <rPh sb="24" eb="26">
      <t>ジョウキン</t>
    </rPh>
    <rPh sb="26" eb="28">
      <t>ショクイン</t>
    </rPh>
    <rPh sb="29" eb="31">
      <t>ギノウ</t>
    </rPh>
    <rPh sb="31" eb="33">
      <t>ケイケン</t>
    </rPh>
    <rPh sb="34" eb="35">
      <t>ユウ</t>
    </rPh>
    <rPh sb="37" eb="39">
      <t>ショクイン</t>
    </rPh>
    <rPh sb="47" eb="49">
      <t>キンゾク</t>
    </rPh>
    <rPh sb="50" eb="51">
      <t>ネン</t>
    </rPh>
    <rPh sb="51" eb="53">
      <t>イジョウ</t>
    </rPh>
    <rPh sb="54" eb="56">
      <t>ジョウキン</t>
    </rPh>
    <rPh sb="57" eb="59">
      <t>カイゴ</t>
    </rPh>
    <rPh sb="59" eb="62">
      <t>フクシシ</t>
    </rPh>
    <rPh sb="65" eb="66">
      <t>タ</t>
    </rPh>
    <rPh sb="66" eb="68">
      <t>ショクシュ</t>
    </rPh>
    <rPh sb="69" eb="71">
      <t>ギノウ</t>
    </rPh>
    <rPh sb="71" eb="73">
      <t>ケイケン</t>
    </rPh>
    <rPh sb="74" eb="75">
      <t>ユウ</t>
    </rPh>
    <rPh sb="77" eb="79">
      <t>ショクイン</t>
    </rPh>
    <rPh sb="82" eb="84">
      <t>ギノウ</t>
    </rPh>
    <rPh sb="84" eb="86">
      <t>ケイケン</t>
    </rPh>
    <rPh sb="89" eb="91">
      <t>カンリ</t>
    </rPh>
    <rPh sb="91" eb="93">
      <t>ギョウム</t>
    </rPh>
    <rPh sb="98" eb="100">
      <t>テイキョウ</t>
    </rPh>
    <rPh sb="100" eb="103">
      <t>セキニンシャ</t>
    </rPh>
    <rPh sb="103" eb="105">
      <t>ギョウム</t>
    </rPh>
    <rPh sb="106" eb="108">
      <t>セイカツ</t>
    </rPh>
    <rPh sb="108" eb="110">
      <t>ソウダン</t>
    </rPh>
    <rPh sb="110" eb="112">
      <t>ギョウム</t>
    </rPh>
    <rPh sb="113" eb="115">
      <t>シセツ</t>
    </rPh>
    <rPh sb="115" eb="117">
      <t>シュニン</t>
    </rPh>
    <rPh sb="117" eb="118">
      <t>トウ</t>
    </rPh>
    <rPh sb="119" eb="121">
      <t>ヤクショク</t>
    </rPh>
    <rPh sb="122" eb="123">
      <t>ニナ</t>
    </rPh>
    <rPh sb="124" eb="125">
      <t>モノ</t>
    </rPh>
    <phoneticPr fontId="7"/>
  </si>
  <si>
    <t>Aグループ　勤続5年以上の介護福祉士資格を有する常勤職員・技能経験を有する職員　　　　　　
Bグループ　勤続1年以上の常勤の介護福祉士・その他職種で技能経験を有する職員
について　特定処遇改善加算金として月額平均12700円を支給。冬季賞与として支給（見込み額を上回る場合）
※技能経験とは、管理業務・サービス提供責任者業務・生活相談業務・施設主任等の役職を担う者をいう。</t>
    <rPh sb="6" eb="8">
      <t>キンゾク</t>
    </rPh>
    <rPh sb="9" eb="10">
      <t>ネン</t>
    </rPh>
    <rPh sb="10" eb="12">
      <t>イジョウ</t>
    </rPh>
    <rPh sb="13" eb="15">
      <t>カイゴ</t>
    </rPh>
    <rPh sb="15" eb="18">
      <t>フクシシ</t>
    </rPh>
    <rPh sb="18" eb="20">
      <t>シカク</t>
    </rPh>
    <rPh sb="21" eb="22">
      <t>ユウ</t>
    </rPh>
    <rPh sb="24" eb="26">
      <t>ジョウキン</t>
    </rPh>
    <rPh sb="26" eb="28">
      <t>ショクイン</t>
    </rPh>
    <rPh sb="29" eb="31">
      <t>ギノウ</t>
    </rPh>
    <rPh sb="31" eb="33">
      <t>ケイケン</t>
    </rPh>
    <rPh sb="34" eb="35">
      <t>ユウ</t>
    </rPh>
    <rPh sb="37" eb="39">
      <t>ショクイン</t>
    </rPh>
    <rPh sb="52" eb="54">
      <t>キンゾク</t>
    </rPh>
    <rPh sb="55" eb="56">
      <t>ネン</t>
    </rPh>
    <rPh sb="56" eb="58">
      <t>イジョウ</t>
    </rPh>
    <rPh sb="59" eb="61">
      <t>ジョウキン</t>
    </rPh>
    <rPh sb="62" eb="64">
      <t>カイゴ</t>
    </rPh>
    <rPh sb="64" eb="67">
      <t>フクシシ</t>
    </rPh>
    <rPh sb="70" eb="71">
      <t>タ</t>
    </rPh>
    <rPh sb="71" eb="73">
      <t>ショクシュ</t>
    </rPh>
    <rPh sb="74" eb="76">
      <t>ギノウ</t>
    </rPh>
    <rPh sb="76" eb="78">
      <t>ケイケン</t>
    </rPh>
    <rPh sb="79" eb="80">
      <t>ユウ</t>
    </rPh>
    <rPh sb="82" eb="84">
      <t>ショクイン</t>
    </rPh>
    <rPh sb="90" eb="92">
      <t>トクテイ</t>
    </rPh>
    <rPh sb="92" eb="94">
      <t>ショグウ</t>
    </rPh>
    <rPh sb="94" eb="96">
      <t>カイゼン</t>
    </rPh>
    <rPh sb="96" eb="99">
      <t>カサンキン</t>
    </rPh>
    <rPh sb="102" eb="103">
      <t>ツキ</t>
    </rPh>
    <rPh sb="103" eb="104">
      <t>ガク</t>
    </rPh>
    <rPh sb="104" eb="106">
      <t>ヘイキン</t>
    </rPh>
    <rPh sb="111" eb="112">
      <t>エン</t>
    </rPh>
    <rPh sb="113" eb="115">
      <t>シキュウ</t>
    </rPh>
    <rPh sb="116" eb="118">
      <t>トウキ</t>
    </rPh>
    <rPh sb="118" eb="120">
      <t>ショウヨ</t>
    </rPh>
    <rPh sb="123" eb="125">
      <t>シキュウ</t>
    </rPh>
    <rPh sb="126" eb="128">
      <t>ミコ</t>
    </rPh>
    <rPh sb="129" eb="130">
      <t>ガク</t>
    </rPh>
    <rPh sb="131" eb="133">
      <t>ウワマワ</t>
    </rPh>
    <rPh sb="134" eb="136">
      <t>バアイ</t>
    </rPh>
    <rPh sb="140" eb="142">
      <t>ギノウ</t>
    </rPh>
    <rPh sb="142" eb="144">
      <t>ケイケン</t>
    </rPh>
    <rPh sb="147" eb="149">
      <t>カンリ</t>
    </rPh>
    <rPh sb="149" eb="151">
      <t>ギョウム</t>
    </rPh>
    <rPh sb="156" eb="158">
      <t>テイキョウ</t>
    </rPh>
    <rPh sb="158" eb="161">
      <t>セキニンシャ</t>
    </rPh>
    <rPh sb="161" eb="163">
      <t>ギョウム</t>
    </rPh>
    <rPh sb="164" eb="166">
      <t>セイカツ</t>
    </rPh>
    <rPh sb="166" eb="168">
      <t>ソウダン</t>
    </rPh>
    <rPh sb="168" eb="170">
      <t>ギョウム</t>
    </rPh>
    <rPh sb="171" eb="173">
      <t>シセツ</t>
    </rPh>
    <rPh sb="173" eb="175">
      <t>シュニン</t>
    </rPh>
    <rPh sb="175" eb="176">
      <t>トウ</t>
    </rPh>
    <rPh sb="177" eb="179">
      <t>ヤクショク</t>
    </rPh>
    <rPh sb="180" eb="181">
      <t>ニナ</t>
    </rPh>
    <rPh sb="182" eb="183">
      <t>モノ</t>
    </rPh>
    <phoneticPr fontId="7"/>
  </si>
  <si>
    <t>資格所得の為の費用負担・勤務シフトの変更、軽減</t>
    <rPh sb="0" eb="2">
      <t>シカク</t>
    </rPh>
    <rPh sb="2" eb="4">
      <t>ショトク</t>
    </rPh>
    <rPh sb="5" eb="6">
      <t>タメ</t>
    </rPh>
    <rPh sb="7" eb="9">
      <t>ヒヨウ</t>
    </rPh>
    <rPh sb="9" eb="11">
      <t>フタン</t>
    </rPh>
    <rPh sb="12" eb="14">
      <t>キンム</t>
    </rPh>
    <rPh sb="18" eb="20">
      <t>ヘンコウ</t>
    </rPh>
    <rPh sb="21" eb="23">
      <t>ケイゲン</t>
    </rPh>
    <phoneticPr fontId="7"/>
  </si>
  <si>
    <t>代表取締役</t>
    <rPh sb="0" eb="2">
      <t>ダイヒョウ</t>
    </rPh>
    <rPh sb="2" eb="5">
      <t>トリシマリヤク</t>
    </rPh>
    <phoneticPr fontId="7"/>
  </si>
  <si>
    <t>白根　侑哉</t>
    <rPh sb="0" eb="2">
      <t>シラネ</t>
    </rPh>
    <rPh sb="3" eb="4">
      <t>ユウ</t>
    </rPh>
    <rPh sb="4" eb="5">
      <t>ヤ</t>
    </rPh>
    <phoneticPr fontId="7"/>
  </si>
  <si>
    <t>出雲市</t>
    <rPh sb="0" eb="3">
      <t>イズモシ</t>
    </rPh>
    <phoneticPr fontId="7"/>
  </si>
  <si>
    <t>島根県</t>
    <rPh sb="0" eb="3">
      <t>シマネケン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</si>
</sst>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3">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37" fillId="30" borderId="10" xfId="0" applyFont="1" applyFill="1" applyBorder="1" applyAlignment="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30" borderId="10"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40" fillId="30" borderId="56" xfId="48"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29" xfId="0" applyFont="1" applyFill="1" applyBorder="1" applyAlignment="1">
      <alignment vertical="center"/>
    </xf>
    <xf numFmtId="0" fontId="37" fillId="30" borderId="97" xfId="0" applyFont="1" applyFill="1" applyBorder="1" applyAlignment="1">
      <alignment vertical="center"/>
    </xf>
    <xf numFmtId="0" fontId="0" fillId="0" borderId="0" xfId="0" applyAlignment="1">
      <alignment horizontal="left" vertical="top" wrapText="1"/>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vertical="center"/>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lignment horizontal="center" vertical="center"/>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76" fillId="0" borderId="11"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19" xfId="0" applyFont="1" applyFill="1" applyBorder="1" applyAlignment="1">
      <alignment horizontal="center" vertical="center"/>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5" xfId="0" applyFont="1" applyFill="1" applyBorder="1" applyAlignment="1">
      <alignment horizontal="left"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9" fillId="26" borderId="55" xfId="0" applyFont="1" applyFill="1" applyBorder="1" applyAlignment="1">
      <alignment vertical="center" wrapText="1"/>
    </xf>
    <xf numFmtId="0" fontId="74" fillId="0" borderId="43"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6" fillId="0" borderId="31" xfId="0" applyFont="1" applyFill="1" applyBorder="1" applyAlignment="1">
      <alignment horizontal="center" vertical="center"/>
    </xf>
    <xf numFmtId="0" fontId="79" fillId="0" borderId="55" xfId="0" applyFont="1" applyFill="1" applyBorder="1" applyAlignment="1">
      <alignment horizontal="left" vertical="center" wrapText="1"/>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0" borderId="37" xfId="0" applyFont="1" applyFill="1" applyBorder="1" applyAlignment="1">
      <alignment vertical="center"/>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0" fontId="79" fillId="28" borderId="31" xfId="0" applyFont="1" applyFill="1" applyBorder="1" applyAlignment="1" applyProtection="1">
      <alignment horizontal="center"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176" fontId="79" fillId="26" borderId="7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71" xfId="0" applyFont="1" applyFill="1" applyBorder="1" applyAlignment="1">
      <alignment vertical="center" wrapText="1"/>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9" fillId="26" borderId="88" xfId="0" applyFont="1" applyFill="1" applyBorder="1" applyAlignment="1">
      <alignment horizontal="left" vertical="center" wrapText="1"/>
    </xf>
    <xf numFmtId="0" fontId="76" fillId="24" borderId="31" xfId="0" applyFont="1" applyFill="1" applyBorder="1" applyAlignment="1" applyProtection="1">
      <alignment horizontal="center" vertical="center"/>
      <protection locked="0"/>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9" fillId="25" borderId="31" xfId="0" applyFont="1" applyFill="1" applyBorder="1" applyAlignment="1" applyProtection="1">
      <alignment horizontal="center" vertical="center"/>
      <protection locked="0"/>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9" fillId="26" borderId="0" xfId="0" applyFont="1" applyFill="1" applyBorder="1" applyAlignment="1">
      <alignment horizontal="left" vertical="center" wrapText="1"/>
    </xf>
    <xf numFmtId="0" fontId="79" fillId="0" borderId="0" xfId="0" applyFont="1" applyFill="1" applyBorder="1" applyAlignment="1">
      <alignmen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176" fontId="79" fillId="26" borderId="18" xfId="0" applyNumberFormat="1" applyFont="1" applyFill="1" applyBorder="1" applyAlignment="1">
      <alignment vertical="center" shrinkToFit="1"/>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79" fillId="0" borderId="0" xfId="0" applyFont="1" applyFill="1" applyBorder="1" applyAlignment="1">
      <alignment vertical="top"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176" fontId="76" fillId="28" borderId="26" xfId="0" applyNumberFormat="1" applyFont="1" applyFill="1" applyBorder="1" applyAlignment="1" applyProtection="1">
      <alignment horizontal="right" vertical="center"/>
      <protection locked="0"/>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0" borderId="0" xfId="0" applyFont="1" applyFill="1" applyAlignment="1">
      <alignment horizontal="left" vertical="top"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9" fillId="0" borderId="0" xfId="0" applyFont="1" applyFill="1" applyBorder="1" applyAlignment="1">
      <alignment horizontal="left" vertical="center" wrapText="1"/>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37" xfId="0" applyFont="1" applyFill="1" applyBorder="1" applyAlignment="1">
      <alignment horizontal="center" vertical="center"/>
    </xf>
    <xf numFmtId="0" fontId="76" fillId="0" borderId="78" xfId="0" applyNumberFormat="1" applyFont="1" applyFill="1" applyBorder="1" applyAlignment="1" applyProtection="1">
      <alignment vertical="center"/>
      <protection locked="0"/>
    </xf>
    <xf numFmtId="0" fontId="79" fillId="0" borderId="0" xfId="0" applyFont="1" applyFill="1" applyBorder="1" applyAlignment="1">
      <alignment horizontal="left" vertical="top" wrapText="1"/>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4" fillId="0" borderId="11" xfId="0" applyFont="1" applyFill="1" applyBorder="1" applyAlignment="1">
      <alignment vertical="center" wrapText="1"/>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21" xfId="0" applyFont="1" applyFill="1" applyBorder="1" applyAlignment="1">
      <alignment vertical="center" wrapText="1"/>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9" fillId="26" borderId="7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78" xfId="0" applyFont="1" applyFill="1" applyBorder="1" applyAlignment="1">
      <alignment horizontal="left" vertical="center" wrapText="1"/>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87" fillId="26" borderId="16" xfId="0" applyFont="1" applyFill="1" applyBorder="1" applyAlignment="1">
      <alignment horizontal="center" vertical="center" wrapText="1"/>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8034" y="40227250"/>
              <a:ext cx="214769" cy="1264310"/>
              <a:chOff x="904875" y="8182020"/>
              <a:chExt cx="209550" cy="970350"/>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9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08035" y="41382950"/>
              <a:ext cx="174625" cy="1911350"/>
              <a:chOff x="914400" y="8944019"/>
              <a:chExt cx="209550" cy="1866926"/>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6"/>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227625"/>
              <a:ext cx="187325" cy="144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8035" y="43205398"/>
              <a:ext cx="207965" cy="1498601"/>
              <a:chOff x="923925" y="10747140"/>
              <a:chExt cx="219090" cy="1244140"/>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0"/>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1"/>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093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5712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16775" y="396875"/>
          <a:ext cx="52687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lush916@jewel.ocn.ne.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0"/>
  <sheetViews>
    <sheetView showGridLines="0"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4" t="s">
        <v>304</v>
      </c>
      <c r="B1" s="704"/>
      <c r="C1" s="704"/>
      <c r="D1" s="704"/>
      <c r="E1" s="704"/>
    </row>
    <row r="2" spans="1:5" ht="18" thickTop="1">
      <c r="A2" s="705" t="s">
        <v>430</v>
      </c>
      <c r="B2" s="705"/>
      <c r="C2" s="705"/>
      <c r="D2" s="705"/>
      <c r="E2" s="705"/>
    </row>
    <row r="3" spans="1:5" s="49" customFormat="1" ht="8.1" customHeight="1">
      <c r="A3" s="706"/>
      <c r="B3" s="706"/>
      <c r="C3" s="706"/>
      <c r="D3" s="706"/>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7" t="s">
        <v>317</v>
      </c>
      <c r="B17" s="707"/>
      <c r="C17" s="707"/>
      <c r="D17" s="707"/>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9" t="s">
        <v>324</v>
      </c>
      <c r="F26" s="710"/>
    </row>
    <row r="27" spans="1:6" ht="63.6" customHeight="1">
      <c r="A27" s="58"/>
      <c r="C27" s="703" t="s">
        <v>325</v>
      </c>
      <c r="D27" s="708"/>
      <c r="E27" s="711"/>
      <c r="F27" s="712"/>
    </row>
    <row r="28" spans="1:6" ht="63.6" customHeight="1" thickBot="1">
      <c r="A28" s="58"/>
      <c r="C28" s="703"/>
      <c r="D28" s="708"/>
      <c r="E28" s="713"/>
      <c r="F28" s="714"/>
    </row>
    <row r="29" spans="1:6" ht="63.6" customHeight="1">
      <c r="A29" s="58"/>
      <c r="C29" s="703" t="s">
        <v>326</v>
      </c>
      <c r="D29" s="74"/>
      <c r="E29" s="711"/>
      <c r="F29" s="712"/>
    </row>
    <row r="30" spans="1:6" ht="63.6" customHeight="1" thickBot="1">
      <c r="A30" s="58"/>
      <c r="C30" s="703"/>
      <c r="D30" s="75"/>
      <c r="E30" s="713"/>
      <c r="F30" s="714"/>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 zoomScaleNormal="100" zoomScaleSheetLayoutView="100" workbookViewId="0">
      <selection activeCell="S13" sqref="S1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18" t="s">
        <v>496</v>
      </c>
      <c r="D11" s="719"/>
      <c r="E11" s="719"/>
      <c r="F11" s="719"/>
      <c r="G11" s="719"/>
      <c r="H11" s="719"/>
      <c r="I11" s="719"/>
      <c r="J11" s="719"/>
      <c r="K11" s="719"/>
      <c r="L11" s="720"/>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25" t="s">
        <v>9</v>
      </c>
      <c r="D15" s="725"/>
      <c r="E15" s="725"/>
      <c r="F15" s="725"/>
      <c r="G15" s="725"/>
      <c r="H15" s="725"/>
      <c r="I15" s="725"/>
      <c r="J15" s="725"/>
      <c r="K15" s="725"/>
      <c r="L15" s="726"/>
      <c r="M15" s="744" t="s">
        <v>462</v>
      </c>
      <c r="N15" s="745"/>
      <c r="O15" s="745"/>
      <c r="P15" s="745"/>
      <c r="Q15" s="745"/>
      <c r="R15" s="745"/>
      <c r="S15" s="745"/>
      <c r="T15" s="745"/>
      <c r="U15" s="745"/>
      <c r="V15" s="745"/>
      <c r="W15" s="746"/>
      <c r="X15" s="747"/>
      <c r="Y15" s="201"/>
      <c r="Z15" s="201"/>
      <c r="AA15" s="201"/>
    </row>
    <row r="16" spans="1:29" ht="20.100000000000001" customHeight="1" thickBot="1">
      <c r="A16" s="201"/>
      <c r="B16" s="205"/>
      <c r="C16" s="725" t="s">
        <v>176</v>
      </c>
      <c r="D16" s="725"/>
      <c r="E16" s="725"/>
      <c r="F16" s="725"/>
      <c r="G16" s="725"/>
      <c r="H16" s="725"/>
      <c r="I16" s="725"/>
      <c r="J16" s="725"/>
      <c r="K16" s="725"/>
      <c r="L16" s="726"/>
      <c r="M16" s="727" t="s">
        <v>463</v>
      </c>
      <c r="N16" s="728"/>
      <c r="O16" s="728"/>
      <c r="P16" s="728"/>
      <c r="Q16" s="728"/>
      <c r="R16" s="728"/>
      <c r="S16" s="728"/>
      <c r="T16" s="728"/>
      <c r="U16" s="739"/>
      <c r="V16" s="739"/>
      <c r="W16" s="740"/>
      <c r="X16" s="741"/>
      <c r="Y16" s="201"/>
      <c r="Z16" s="201"/>
      <c r="AA16" s="201"/>
      <c r="AC16" t="s">
        <v>195</v>
      </c>
    </row>
    <row r="17" spans="1:29" ht="20.100000000000001" customHeight="1" thickBot="1">
      <c r="A17" s="201"/>
      <c r="B17" s="204" t="s">
        <v>177</v>
      </c>
      <c r="C17" s="725" t="s">
        <v>8</v>
      </c>
      <c r="D17" s="725"/>
      <c r="E17" s="725"/>
      <c r="F17" s="725"/>
      <c r="G17" s="725"/>
      <c r="H17" s="725"/>
      <c r="I17" s="725"/>
      <c r="J17" s="725"/>
      <c r="K17" s="725"/>
      <c r="L17" s="726"/>
      <c r="M17" s="206">
        <v>6</v>
      </c>
      <c r="N17" s="207">
        <v>9</v>
      </c>
      <c r="O17" s="207">
        <v>0</v>
      </c>
      <c r="P17" s="208" t="s">
        <v>183</v>
      </c>
      <c r="Q17" s="207">
        <v>0</v>
      </c>
      <c r="R17" s="207">
        <v>0</v>
      </c>
      <c r="S17" s="207">
        <v>1</v>
      </c>
      <c r="T17" s="209">
        <v>1</v>
      </c>
      <c r="U17" s="210"/>
      <c r="V17" s="211"/>
      <c r="W17" s="211"/>
      <c r="X17" s="211"/>
      <c r="Y17" s="201"/>
      <c r="Z17" s="201"/>
      <c r="AA17" s="201"/>
      <c r="AC17" t="str">
        <f>CONCATENATE(M17,N17,O17,P17,Q17,R17,S17,T17)</f>
        <v>690－0011</v>
      </c>
    </row>
    <row r="18" spans="1:29" ht="20.100000000000001" customHeight="1">
      <c r="A18" s="201"/>
      <c r="B18" s="212"/>
      <c r="C18" s="725" t="s">
        <v>181</v>
      </c>
      <c r="D18" s="725"/>
      <c r="E18" s="725"/>
      <c r="F18" s="725"/>
      <c r="G18" s="725"/>
      <c r="H18" s="725"/>
      <c r="I18" s="725"/>
      <c r="J18" s="725"/>
      <c r="K18" s="725"/>
      <c r="L18" s="726"/>
      <c r="M18" s="727" t="s">
        <v>464</v>
      </c>
      <c r="N18" s="728"/>
      <c r="O18" s="728"/>
      <c r="P18" s="728"/>
      <c r="Q18" s="728"/>
      <c r="R18" s="728"/>
      <c r="S18" s="728"/>
      <c r="T18" s="728"/>
      <c r="U18" s="748"/>
      <c r="V18" s="748"/>
      <c r="W18" s="749"/>
      <c r="X18" s="750"/>
      <c r="Y18" s="201"/>
      <c r="Z18" s="201"/>
      <c r="AA18" s="201"/>
    </row>
    <row r="19" spans="1:29" ht="20.100000000000001" customHeight="1">
      <c r="A19" s="201"/>
      <c r="B19" s="205"/>
      <c r="C19" s="725" t="s">
        <v>182</v>
      </c>
      <c r="D19" s="725"/>
      <c r="E19" s="725"/>
      <c r="F19" s="725"/>
      <c r="G19" s="725"/>
      <c r="H19" s="725"/>
      <c r="I19" s="725"/>
      <c r="J19" s="725"/>
      <c r="K19" s="725"/>
      <c r="L19" s="726"/>
      <c r="M19" s="727"/>
      <c r="N19" s="728"/>
      <c r="O19" s="728"/>
      <c r="P19" s="728"/>
      <c r="Q19" s="728"/>
      <c r="R19" s="728"/>
      <c r="S19" s="728"/>
      <c r="T19" s="728"/>
      <c r="U19" s="728"/>
      <c r="V19" s="728"/>
      <c r="W19" s="729"/>
      <c r="X19" s="730"/>
      <c r="Y19" s="201"/>
      <c r="Z19" s="201"/>
      <c r="AA19" s="201"/>
    </row>
    <row r="20" spans="1:29" ht="20.100000000000001" customHeight="1">
      <c r="A20" s="201"/>
      <c r="B20" s="204" t="s">
        <v>178</v>
      </c>
      <c r="C20" s="725" t="s">
        <v>168</v>
      </c>
      <c r="D20" s="725"/>
      <c r="E20" s="725"/>
      <c r="F20" s="725"/>
      <c r="G20" s="725"/>
      <c r="H20" s="725"/>
      <c r="I20" s="725"/>
      <c r="J20" s="725"/>
      <c r="K20" s="725"/>
      <c r="L20" s="726"/>
      <c r="M20" s="727" t="s">
        <v>465</v>
      </c>
      <c r="N20" s="728"/>
      <c r="O20" s="728"/>
      <c r="P20" s="728"/>
      <c r="Q20" s="728"/>
      <c r="R20" s="728"/>
      <c r="S20" s="728"/>
      <c r="T20" s="728"/>
      <c r="U20" s="728"/>
      <c r="V20" s="728"/>
      <c r="W20" s="729"/>
      <c r="X20" s="730"/>
      <c r="Y20" s="201"/>
      <c r="Z20" s="201"/>
      <c r="AA20" s="201"/>
    </row>
    <row r="21" spans="1:29" ht="20.100000000000001" customHeight="1">
      <c r="A21" s="201"/>
      <c r="B21" s="205"/>
      <c r="C21" s="725" t="s">
        <v>169</v>
      </c>
      <c r="D21" s="725"/>
      <c r="E21" s="725"/>
      <c r="F21" s="725"/>
      <c r="G21" s="725"/>
      <c r="H21" s="725"/>
      <c r="I21" s="725"/>
      <c r="J21" s="725"/>
      <c r="K21" s="725"/>
      <c r="L21" s="726"/>
      <c r="M21" s="738" t="s">
        <v>466</v>
      </c>
      <c r="N21" s="739"/>
      <c r="O21" s="739"/>
      <c r="P21" s="739"/>
      <c r="Q21" s="739"/>
      <c r="R21" s="739"/>
      <c r="S21" s="739"/>
      <c r="T21" s="739"/>
      <c r="U21" s="739"/>
      <c r="V21" s="739"/>
      <c r="W21" s="740"/>
      <c r="X21" s="741"/>
      <c r="Y21" s="201"/>
      <c r="Z21" s="201"/>
      <c r="AA21" s="201"/>
    </row>
    <row r="22" spans="1:29" ht="20.100000000000001" customHeight="1">
      <c r="A22" s="201"/>
      <c r="B22" s="716" t="s">
        <v>237</v>
      </c>
      <c r="C22" s="725" t="s">
        <v>9</v>
      </c>
      <c r="D22" s="725"/>
      <c r="E22" s="725"/>
      <c r="F22" s="725"/>
      <c r="G22" s="725"/>
      <c r="H22" s="725"/>
      <c r="I22" s="725"/>
      <c r="J22" s="725"/>
      <c r="K22" s="725"/>
      <c r="L22" s="726"/>
      <c r="M22" s="727" t="s">
        <v>467</v>
      </c>
      <c r="N22" s="728"/>
      <c r="O22" s="728"/>
      <c r="P22" s="728"/>
      <c r="Q22" s="728"/>
      <c r="R22" s="728"/>
      <c r="S22" s="728"/>
      <c r="T22" s="728"/>
      <c r="U22" s="728"/>
      <c r="V22" s="728"/>
      <c r="W22" s="729"/>
      <c r="X22" s="730"/>
      <c r="Y22" s="201"/>
      <c r="Z22" s="201"/>
      <c r="AA22" s="201"/>
    </row>
    <row r="23" spans="1:29" ht="20.100000000000001" customHeight="1">
      <c r="A23" s="201"/>
      <c r="B23" s="717"/>
      <c r="C23" s="752" t="s">
        <v>234</v>
      </c>
      <c r="D23" s="752"/>
      <c r="E23" s="752"/>
      <c r="F23" s="752"/>
      <c r="G23" s="752"/>
      <c r="H23" s="752"/>
      <c r="I23" s="752"/>
      <c r="J23" s="752"/>
      <c r="K23" s="752"/>
      <c r="L23" s="752"/>
      <c r="M23" s="727" t="s">
        <v>466</v>
      </c>
      <c r="N23" s="728"/>
      <c r="O23" s="728"/>
      <c r="P23" s="728"/>
      <c r="Q23" s="728"/>
      <c r="R23" s="728"/>
      <c r="S23" s="728"/>
      <c r="T23" s="728"/>
      <c r="U23" s="728"/>
      <c r="V23" s="728"/>
      <c r="W23" s="729"/>
      <c r="X23" s="730"/>
      <c r="Y23" s="201"/>
      <c r="Z23" s="201"/>
      <c r="AA23" s="201"/>
    </row>
    <row r="24" spans="1:29" ht="20.100000000000001" customHeight="1">
      <c r="A24" s="201"/>
      <c r="B24" s="204" t="s">
        <v>235</v>
      </c>
      <c r="C24" s="725" t="s">
        <v>0</v>
      </c>
      <c r="D24" s="725"/>
      <c r="E24" s="725"/>
      <c r="F24" s="725"/>
      <c r="G24" s="725"/>
      <c r="H24" s="725"/>
      <c r="I24" s="725"/>
      <c r="J24" s="725"/>
      <c r="K24" s="725"/>
      <c r="L24" s="726"/>
      <c r="M24" s="751" t="s">
        <v>473</v>
      </c>
      <c r="N24" s="748"/>
      <c r="O24" s="748"/>
      <c r="P24" s="748"/>
      <c r="Q24" s="748"/>
      <c r="R24" s="748"/>
      <c r="S24" s="748"/>
      <c r="T24" s="748"/>
      <c r="U24" s="748"/>
      <c r="V24" s="748"/>
      <c r="W24" s="749"/>
      <c r="X24" s="750"/>
      <c r="Y24" s="201"/>
      <c r="Z24" s="201"/>
      <c r="AA24" s="201"/>
    </row>
    <row r="25" spans="1:29" ht="20.100000000000001" customHeight="1">
      <c r="A25" s="201"/>
      <c r="B25" s="212"/>
      <c r="C25" s="725" t="s">
        <v>1</v>
      </c>
      <c r="D25" s="725"/>
      <c r="E25" s="725"/>
      <c r="F25" s="725"/>
      <c r="G25" s="725"/>
      <c r="H25" s="725"/>
      <c r="I25" s="725"/>
      <c r="J25" s="725"/>
      <c r="K25" s="725"/>
      <c r="L25" s="726"/>
      <c r="M25" s="727" t="s">
        <v>474</v>
      </c>
      <c r="N25" s="728"/>
      <c r="O25" s="728"/>
      <c r="P25" s="728"/>
      <c r="Q25" s="728"/>
      <c r="R25" s="728"/>
      <c r="S25" s="728"/>
      <c r="T25" s="728"/>
      <c r="U25" s="728"/>
      <c r="V25" s="728"/>
      <c r="W25" s="729"/>
      <c r="X25" s="730"/>
      <c r="Y25" s="201"/>
      <c r="Z25" s="201"/>
      <c r="AA25" s="201"/>
    </row>
    <row r="26" spans="1:29" ht="20.100000000000001" customHeight="1" thickBot="1">
      <c r="A26" s="201"/>
      <c r="B26" s="213"/>
      <c r="C26" s="725" t="s">
        <v>236</v>
      </c>
      <c r="D26" s="725"/>
      <c r="E26" s="725"/>
      <c r="F26" s="725"/>
      <c r="G26" s="725"/>
      <c r="H26" s="725"/>
      <c r="I26" s="725"/>
      <c r="J26" s="725"/>
      <c r="K26" s="725"/>
      <c r="L26" s="726"/>
      <c r="M26" s="721" t="s">
        <v>468</v>
      </c>
      <c r="N26" s="722"/>
      <c r="O26" s="722"/>
      <c r="P26" s="722"/>
      <c r="Q26" s="722"/>
      <c r="R26" s="722"/>
      <c r="S26" s="722"/>
      <c r="T26" s="722"/>
      <c r="U26" s="722"/>
      <c r="V26" s="722"/>
      <c r="W26" s="723"/>
      <c r="X26" s="724"/>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37" t="s">
        <v>440</v>
      </c>
      <c r="D30" s="737"/>
      <c r="E30" s="737"/>
      <c r="F30" s="737"/>
      <c r="G30" s="737"/>
      <c r="H30" s="737"/>
      <c r="I30" s="737"/>
      <c r="J30" s="737"/>
      <c r="K30" s="737"/>
      <c r="L30" s="737"/>
      <c r="M30" s="737"/>
      <c r="N30" s="737"/>
      <c r="O30" s="737"/>
      <c r="P30" s="737"/>
      <c r="Q30" s="737"/>
      <c r="R30" s="737"/>
      <c r="S30" s="737"/>
      <c r="T30" s="737"/>
      <c r="U30" s="737"/>
      <c r="V30" s="737"/>
      <c r="W30" s="737"/>
      <c r="X30" s="737"/>
      <c r="Y30" s="737"/>
      <c r="Z30" s="737"/>
      <c r="AA30" s="737"/>
    </row>
    <row r="31" spans="1:29" ht="27" customHeight="1">
      <c r="A31" s="201"/>
      <c r="B31" s="753" t="s">
        <v>179</v>
      </c>
      <c r="C31" s="762" t="s">
        <v>180</v>
      </c>
      <c r="D31" s="762"/>
      <c r="E31" s="762"/>
      <c r="F31" s="762"/>
      <c r="G31" s="762"/>
      <c r="H31" s="762"/>
      <c r="I31" s="762"/>
      <c r="J31" s="762"/>
      <c r="K31" s="762"/>
      <c r="L31" s="763"/>
      <c r="M31" s="768" t="s">
        <v>184</v>
      </c>
      <c r="N31" s="762"/>
      <c r="O31" s="762"/>
      <c r="P31" s="762"/>
      <c r="Q31" s="763"/>
      <c r="R31" s="755" t="s">
        <v>286</v>
      </c>
      <c r="S31" s="756"/>
      <c r="T31" s="756"/>
      <c r="U31" s="756"/>
      <c r="V31" s="756"/>
      <c r="W31" s="757"/>
      <c r="X31" s="753" t="s">
        <v>185</v>
      </c>
      <c r="Y31" s="753" t="s">
        <v>186</v>
      </c>
      <c r="Z31" s="742" t="s">
        <v>189</v>
      </c>
      <c r="AA31" s="742" t="s">
        <v>191</v>
      </c>
    </row>
    <row r="32" spans="1:29" ht="27" customHeight="1" thickBot="1">
      <c r="A32" s="201"/>
      <c r="B32" s="761"/>
      <c r="C32" s="764"/>
      <c r="D32" s="764"/>
      <c r="E32" s="764"/>
      <c r="F32" s="764"/>
      <c r="G32" s="764"/>
      <c r="H32" s="764"/>
      <c r="I32" s="764"/>
      <c r="J32" s="764"/>
      <c r="K32" s="764"/>
      <c r="L32" s="765"/>
      <c r="M32" s="769"/>
      <c r="N32" s="764"/>
      <c r="O32" s="764"/>
      <c r="P32" s="764"/>
      <c r="Q32" s="765"/>
      <c r="R32" s="766" t="s">
        <v>289</v>
      </c>
      <c r="S32" s="767"/>
      <c r="T32" s="767"/>
      <c r="U32" s="767"/>
      <c r="V32" s="767"/>
      <c r="W32" s="216" t="s">
        <v>290</v>
      </c>
      <c r="X32" s="754"/>
      <c r="Y32" s="754"/>
      <c r="Z32" s="743"/>
      <c r="AA32" s="743"/>
    </row>
    <row r="33" spans="1:27" ht="37.5" customHeight="1">
      <c r="A33" s="201"/>
      <c r="B33" s="203">
        <v>1</v>
      </c>
      <c r="C33" s="217">
        <v>3</v>
      </c>
      <c r="D33" s="218">
        <v>2</v>
      </c>
      <c r="E33" s="218">
        <v>7</v>
      </c>
      <c r="F33" s="218">
        <v>0</v>
      </c>
      <c r="G33" s="218">
        <v>1</v>
      </c>
      <c r="H33" s="218">
        <v>0</v>
      </c>
      <c r="I33" s="218">
        <v>2</v>
      </c>
      <c r="J33" s="218">
        <v>5</v>
      </c>
      <c r="K33" s="218">
        <v>5</v>
      </c>
      <c r="L33" s="219">
        <v>5</v>
      </c>
      <c r="M33" s="735" t="s">
        <v>469</v>
      </c>
      <c r="N33" s="735"/>
      <c r="O33" s="735"/>
      <c r="P33" s="735"/>
      <c r="Q33" s="735"/>
      <c r="R33" s="735" t="s">
        <v>470</v>
      </c>
      <c r="S33" s="735"/>
      <c r="T33" s="735"/>
      <c r="U33" s="735"/>
      <c r="V33" s="735"/>
      <c r="W33" s="220" t="s">
        <v>469</v>
      </c>
      <c r="X33" s="221" t="s">
        <v>471</v>
      </c>
      <c r="Y33" s="221" t="s">
        <v>472</v>
      </c>
      <c r="Z33" s="222">
        <v>502340</v>
      </c>
      <c r="AA33" s="223">
        <v>10</v>
      </c>
    </row>
    <row r="34" spans="1:27" ht="37.5" customHeight="1">
      <c r="A34" s="201"/>
      <c r="B34" s="203">
        <f>B33+1</f>
        <v>2</v>
      </c>
      <c r="C34" s="224">
        <v>3</v>
      </c>
      <c r="D34" s="225">
        <v>2</v>
      </c>
      <c r="E34" s="225">
        <v>7</v>
      </c>
      <c r="F34" s="225">
        <v>0</v>
      </c>
      <c r="G34" s="225">
        <v>1</v>
      </c>
      <c r="H34" s="225">
        <v>0</v>
      </c>
      <c r="I34" s="225">
        <v>3</v>
      </c>
      <c r="J34" s="225">
        <v>5</v>
      </c>
      <c r="K34" s="225">
        <v>7</v>
      </c>
      <c r="L34" s="226">
        <v>9</v>
      </c>
      <c r="M34" s="715" t="s">
        <v>469</v>
      </c>
      <c r="N34" s="715"/>
      <c r="O34" s="715"/>
      <c r="P34" s="715"/>
      <c r="Q34" s="715"/>
      <c r="R34" s="715" t="s">
        <v>470</v>
      </c>
      <c r="S34" s="715"/>
      <c r="T34" s="715"/>
      <c r="U34" s="715"/>
      <c r="V34" s="715"/>
      <c r="W34" s="227" t="s">
        <v>469</v>
      </c>
      <c r="X34" s="228" t="s">
        <v>477</v>
      </c>
      <c r="Y34" s="228" t="s">
        <v>478</v>
      </c>
      <c r="Z34" s="229">
        <v>1028230</v>
      </c>
      <c r="AA34" s="230">
        <v>10</v>
      </c>
    </row>
    <row r="35" spans="1:27" ht="37.5" customHeight="1">
      <c r="A35" s="201"/>
      <c r="B35" s="203">
        <f t="shared" ref="B35:B71" si="0">B34+1</f>
        <v>3</v>
      </c>
      <c r="C35" s="224">
        <v>3</v>
      </c>
      <c r="D35" s="225">
        <v>2</v>
      </c>
      <c r="E35" s="225">
        <v>7</v>
      </c>
      <c r="F35" s="225">
        <v>0</v>
      </c>
      <c r="G35" s="225">
        <v>1</v>
      </c>
      <c r="H35" s="225">
        <v>0</v>
      </c>
      <c r="I35" s="225">
        <v>3</v>
      </c>
      <c r="J35" s="225">
        <v>8</v>
      </c>
      <c r="K35" s="225">
        <v>7</v>
      </c>
      <c r="L35" s="226">
        <v>6</v>
      </c>
      <c r="M35" s="715" t="s">
        <v>469</v>
      </c>
      <c r="N35" s="715"/>
      <c r="O35" s="715"/>
      <c r="P35" s="715"/>
      <c r="Q35" s="715"/>
      <c r="R35" s="715" t="s">
        <v>470</v>
      </c>
      <c r="S35" s="715"/>
      <c r="T35" s="715"/>
      <c r="U35" s="715"/>
      <c r="V35" s="715"/>
      <c r="W35" s="227" t="s">
        <v>469</v>
      </c>
      <c r="X35" s="228" t="s">
        <v>479</v>
      </c>
      <c r="Y35" s="228" t="s">
        <v>23</v>
      </c>
      <c r="Z35" s="229">
        <v>198760</v>
      </c>
      <c r="AA35" s="230">
        <v>10</v>
      </c>
    </row>
    <row r="36" spans="1:27" ht="37.5" customHeight="1">
      <c r="A36" s="201"/>
      <c r="B36" s="203">
        <f t="shared" si="0"/>
        <v>4</v>
      </c>
      <c r="C36" s="224">
        <v>3</v>
      </c>
      <c r="D36" s="225">
        <v>2</v>
      </c>
      <c r="E36" s="225">
        <v>9</v>
      </c>
      <c r="F36" s="225">
        <v>0</v>
      </c>
      <c r="G36" s="225">
        <v>1</v>
      </c>
      <c r="H36" s="225">
        <v>0</v>
      </c>
      <c r="I36" s="225">
        <v>0</v>
      </c>
      <c r="J36" s="225">
        <v>6</v>
      </c>
      <c r="K36" s="225">
        <v>7</v>
      </c>
      <c r="L36" s="226">
        <v>0</v>
      </c>
      <c r="M36" s="731" t="s">
        <v>469</v>
      </c>
      <c r="N36" s="732"/>
      <c r="O36" s="732"/>
      <c r="P36" s="732"/>
      <c r="Q36" s="733"/>
      <c r="R36" s="715" t="s">
        <v>470</v>
      </c>
      <c r="S36" s="715"/>
      <c r="T36" s="715"/>
      <c r="U36" s="715"/>
      <c r="V36" s="715"/>
      <c r="W36" s="702" t="s">
        <v>469</v>
      </c>
      <c r="X36" s="228" t="s">
        <v>480</v>
      </c>
      <c r="Y36" s="228" t="s">
        <v>23</v>
      </c>
      <c r="Z36" s="229">
        <v>97880</v>
      </c>
      <c r="AA36" s="230">
        <v>10</v>
      </c>
    </row>
    <row r="37" spans="1:27" ht="37.5" customHeight="1">
      <c r="A37" s="201"/>
      <c r="B37" s="203">
        <f t="shared" si="0"/>
        <v>5</v>
      </c>
      <c r="C37" s="224">
        <v>3</v>
      </c>
      <c r="D37" s="225">
        <v>2</v>
      </c>
      <c r="E37" s="225">
        <v>7</v>
      </c>
      <c r="F37" s="225">
        <v>0</v>
      </c>
      <c r="G37" s="225">
        <v>1</v>
      </c>
      <c r="H37" s="225">
        <v>0</v>
      </c>
      <c r="I37" s="225">
        <v>4</v>
      </c>
      <c r="J37" s="225">
        <v>0</v>
      </c>
      <c r="K37" s="225">
        <v>7</v>
      </c>
      <c r="L37" s="226">
        <v>2</v>
      </c>
      <c r="M37" s="715" t="s">
        <v>469</v>
      </c>
      <c r="N37" s="715"/>
      <c r="O37" s="715"/>
      <c r="P37" s="715"/>
      <c r="Q37" s="715"/>
      <c r="R37" s="715" t="s">
        <v>470</v>
      </c>
      <c r="S37" s="715"/>
      <c r="T37" s="715"/>
      <c r="U37" s="715"/>
      <c r="V37" s="715"/>
      <c r="W37" s="227" t="s">
        <v>469</v>
      </c>
      <c r="X37" s="228" t="s">
        <v>481</v>
      </c>
      <c r="Y37" s="228" t="s">
        <v>472</v>
      </c>
      <c r="Z37" s="229">
        <v>276900</v>
      </c>
      <c r="AA37" s="230">
        <v>10</v>
      </c>
    </row>
    <row r="38" spans="1:27" ht="37.5" customHeight="1">
      <c r="A38" s="201"/>
      <c r="B38" s="203">
        <f t="shared" si="0"/>
        <v>6</v>
      </c>
      <c r="C38" s="224">
        <v>3</v>
      </c>
      <c r="D38" s="225">
        <v>2</v>
      </c>
      <c r="E38" s="225">
        <v>7</v>
      </c>
      <c r="F38" s="225">
        <v>0</v>
      </c>
      <c r="G38" s="225">
        <v>4</v>
      </c>
      <c r="H38" s="225">
        <v>0</v>
      </c>
      <c r="I38" s="225">
        <v>3</v>
      </c>
      <c r="J38" s="225">
        <v>0</v>
      </c>
      <c r="K38" s="225">
        <v>4</v>
      </c>
      <c r="L38" s="226">
        <v>5</v>
      </c>
      <c r="M38" s="715" t="s">
        <v>470</v>
      </c>
      <c r="N38" s="715"/>
      <c r="O38" s="715"/>
      <c r="P38" s="715"/>
      <c r="Q38" s="715"/>
      <c r="R38" s="731" t="s">
        <v>470</v>
      </c>
      <c r="S38" s="732"/>
      <c r="T38" s="732"/>
      <c r="U38" s="732"/>
      <c r="V38" s="733"/>
      <c r="W38" s="227" t="s">
        <v>482</v>
      </c>
      <c r="X38" s="228" t="s">
        <v>483</v>
      </c>
      <c r="Y38" s="228" t="s">
        <v>484</v>
      </c>
      <c r="Z38" s="229">
        <v>544470</v>
      </c>
      <c r="AA38" s="230">
        <v>10</v>
      </c>
    </row>
    <row r="39" spans="1:27" ht="37.5" customHeight="1">
      <c r="A39" s="201"/>
      <c r="B39" s="203">
        <f t="shared" si="0"/>
        <v>7</v>
      </c>
      <c r="C39" s="224">
        <v>3</v>
      </c>
      <c r="D39" s="225">
        <v>2</v>
      </c>
      <c r="E39" s="225">
        <v>9</v>
      </c>
      <c r="F39" s="225">
        <v>0</v>
      </c>
      <c r="G39" s="225">
        <v>4</v>
      </c>
      <c r="H39" s="225">
        <v>0</v>
      </c>
      <c r="I39" s="225">
        <v>0</v>
      </c>
      <c r="J39" s="225">
        <v>6</v>
      </c>
      <c r="K39" s="225">
        <v>4</v>
      </c>
      <c r="L39" s="226">
        <v>1</v>
      </c>
      <c r="M39" s="715" t="s">
        <v>482</v>
      </c>
      <c r="N39" s="715"/>
      <c r="O39" s="715"/>
      <c r="P39" s="715"/>
      <c r="Q39" s="715"/>
      <c r="R39" s="731" t="s">
        <v>470</v>
      </c>
      <c r="S39" s="732"/>
      <c r="T39" s="732"/>
      <c r="U39" s="732"/>
      <c r="V39" s="733"/>
      <c r="W39" s="227" t="s">
        <v>482</v>
      </c>
      <c r="X39" s="228" t="s">
        <v>485</v>
      </c>
      <c r="Y39" s="228" t="s">
        <v>486</v>
      </c>
      <c r="Z39" s="229">
        <v>260000</v>
      </c>
      <c r="AA39" s="230">
        <v>10</v>
      </c>
    </row>
    <row r="40" spans="1:27" ht="37.5" customHeight="1">
      <c r="A40" s="201"/>
      <c r="B40" s="203">
        <f t="shared" si="0"/>
        <v>8</v>
      </c>
      <c r="C40" s="224"/>
      <c r="D40" s="225"/>
      <c r="E40" s="225"/>
      <c r="F40" s="225"/>
      <c r="G40" s="225"/>
      <c r="H40" s="225"/>
      <c r="I40" s="225"/>
      <c r="J40" s="225"/>
      <c r="K40" s="225"/>
      <c r="L40" s="226"/>
      <c r="M40" s="715"/>
      <c r="N40" s="715"/>
      <c r="O40" s="715"/>
      <c r="P40" s="715"/>
      <c r="Q40" s="715"/>
      <c r="R40" s="731"/>
      <c r="S40" s="732"/>
      <c r="T40" s="732"/>
      <c r="U40" s="732"/>
      <c r="V40" s="733"/>
      <c r="W40" s="227"/>
      <c r="X40" s="228"/>
      <c r="Y40" s="228"/>
      <c r="Z40" s="229"/>
      <c r="AA40" s="230"/>
    </row>
    <row r="41" spans="1:27" ht="37.5" customHeight="1">
      <c r="A41" s="201"/>
      <c r="B41" s="203">
        <f t="shared" si="0"/>
        <v>9</v>
      </c>
      <c r="C41" s="224"/>
      <c r="D41" s="225"/>
      <c r="E41" s="225"/>
      <c r="F41" s="225"/>
      <c r="G41" s="225"/>
      <c r="H41" s="225"/>
      <c r="I41" s="225"/>
      <c r="J41" s="225"/>
      <c r="K41" s="225"/>
      <c r="L41" s="226"/>
      <c r="M41" s="715"/>
      <c r="N41" s="715"/>
      <c r="O41" s="715"/>
      <c r="P41" s="715"/>
      <c r="Q41" s="715"/>
      <c r="R41" s="731"/>
      <c r="S41" s="732"/>
      <c r="T41" s="732"/>
      <c r="U41" s="732"/>
      <c r="V41" s="733"/>
      <c r="W41" s="227"/>
      <c r="X41" s="228"/>
      <c r="Y41" s="228"/>
      <c r="Z41" s="229"/>
      <c r="AA41" s="230"/>
    </row>
    <row r="42" spans="1:27" ht="37.5" customHeight="1">
      <c r="A42" s="201"/>
      <c r="B42" s="203">
        <f t="shared" si="0"/>
        <v>10</v>
      </c>
      <c r="C42" s="224"/>
      <c r="D42" s="225"/>
      <c r="E42" s="225"/>
      <c r="F42" s="225"/>
      <c r="G42" s="225"/>
      <c r="H42" s="225"/>
      <c r="I42" s="225"/>
      <c r="J42" s="225"/>
      <c r="K42" s="225"/>
      <c r="L42" s="226"/>
      <c r="M42" s="715"/>
      <c r="N42" s="715"/>
      <c r="O42" s="715"/>
      <c r="P42" s="715"/>
      <c r="Q42" s="715"/>
      <c r="R42" s="731"/>
      <c r="S42" s="732"/>
      <c r="T42" s="732"/>
      <c r="U42" s="732"/>
      <c r="V42" s="733"/>
      <c r="W42" s="227"/>
      <c r="X42" s="228"/>
      <c r="Y42" s="228"/>
      <c r="Z42" s="229"/>
      <c r="AA42" s="230"/>
    </row>
    <row r="43" spans="1:27" ht="37.5" customHeight="1">
      <c r="A43" s="201"/>
      <c r="B43" s="203">
        <f t="shared" si="0"/>
        <v>11</v>
      </c>
      <c r="C43" s="224"/>
      <c r="D43" s="225"/>
      <c r="E43" s="225"/>
      <c r="F43" s="225"/>
      <c r="G43" s="225"/>
      <c r="H43" s="225"/>
      <c r="I43" s="225"/>
      <c r="J43" s="225"/>
      <c r="K43" s="225"/>
      <c r="L43" s="226"/>
      <c r="M43" s="715"/>
      <c r="N43" s="715"/>
      <c r="O43" s="715"/>
      <c r="P43" s="715"/>
      <c r="Q43" s="715"/>
      <c r="R43" s="731"/>
      <c r="S43" s="732"/>
      <c r="T43" s="732"/>
      <c r="U43" s="732"/>
      <c r="V43" s="733"/>
      <c r="W43" s="227"/>
      <c r="X43" s="228"/>
      <c r="Y43" s="228"/>
      <c r="Z43" s="229"/>
      <c r="AA43" s="230"/>
    </row>
    <row r="44" spans="1:27" ht="37.5" customHeight="1">
      <c r="A44" s="201"/>
      <c r="B44" s="203">
        <f t="shared" si="0"/>
        <v>12</v>
      </c>
      <c r="C44" s="224"/>
      <c r="D44" s="225"/>
      <c r="E44" s="225"/>
      <c r="F44" s="225"/>
      <c r="G44" s="225"/>
      <c r="H44" s="225"/>
      <c r="I44" s="225"/>
      <c r="J44" s="225"/>
      <c r="K44" s="225"/>
      <c r="L44" s="226"/>
      <c r="M44" s="715"/>
      <c r="N44" s="715"/>
      <c r="O44" s="715"/>
      <c r="P44" s="715"/>
      <c r="Q44" s="715"/>
      <c r="R44" s="731"/>
      <c r="S44" s="732"/>
      <c r="T44" s="732"/>
      <c r="U44" s="732"/>
      <c r="V44" s="733"/>
      <c r="W44" s="227"/>
      <c r="X44" s="228"/>
      <c r="Y44" s="228"/>
      <c r="Z44" s="229"/>
      <c r="AA44" s="230"/>
    </row>
    <row r="45" spans="1:27" ht="37.5" customHeight="1">
      <c r="A45" s="201"/>
      <c r="B45" s="203">
        <f t="shared" si="0"/>
        <v>13</v>
      </c>
      <c r="C45" s="224"/>
      <c r="D45" s="225"/>
      <c r="E45" s="225"/>
      <c r="F45" s="225"/>
      <c r="G45" s="225"/>
      <c r="H45" s="225"/>
      <c r="I45" s="225"/>
      <c r="J45" s="225"/>
      <c r="K45" s="225"/>
      <c r="L45" s="226"/>
      <c r="M45" s="715"/>
      <c r="N45" s="715"/>
      <c r="O45" s="715"/>
      <c r="P45" s="715"/>
      <c r="Q45" s="715"/>
      <c r="R45" s="731"/>
      <c r="S45" s="732"/>
      <c r="T45" s="732"/>
      <c r="U45" s="732"/>
      <c r="V45" s="733"/>
      <c r="W45" s="227"/>
      <c r="X45" s="228"/>
      <c r="Y45" s="228"/>
      <c r="Z45" s="229"/>
      <c r="AA45" s="230"/>
    </row>
    <row r="46" spans="1:27" ht="37.5" customHeight="1">
      <c r="A46" s="201"/>
      <c r="B46" s="203">
        <f t="shared" si="0"/>
        <v>14</v>
      </c>
      <c r="C46" s="224"/>
      <c r="D46" s="225"/>
      <c r="E46" s="225"/>
      <c r="F46" s="225"/>
      <c r="G46" s="225"/>
      <c r="H46" s="225"/>
      <c r="I46" s="225"/>
      <c r="J46" s="225"/>
      <c r="K46" s="225"/>
      <c r="L46" s="226"/>
      <c r="M46" s="715"/>
      <c r="N46" s="715"/>
      <c r="O46" s="715"/>
      <c r="P46" s="715"/>
      <c r="Q46" s="715"/>
      <c r="R46" s="731"/>
      <c r="S46" s="732"/>
      <c r="T46" s="732"/>
      <c r="U46" s="732"/>
      <c r="V46" s="733"/>
      <c r="W46" s="227"/>
      <c r="X46" s="228"/>
      <c r="Y46" s="228"/>
      <c r="Z46" s="229"/>
      <c r="AA46" s="230"/>
    </row>
    <row r="47" spans="1:27" ht="37.5" customHeight="1">
      <c r="A47" s="201"/>
      <c r="B47" s="203">
        <f t="shared" si="0"/>
        <v>15</v>
      </c>
      <c r="C47" s="224"/>
      <c r="D47" s="225"/>
      <c r="E47" s="225"/>
      <c r="F47" s="225"/>
      <c r="G47" s="225"/>
      <c r="H47" s="225"/>
      <c r="I47" s="225"/>
      <c r="J47" s="225"/>
      <c r="K47" s="225"/>
      <c r="L47" s="226"/>
      <c r="M47" s="715"/>
      <c r="N47" s="715"/>
      <c r="O47" s="715"/>
      <c r="P47" s="715"/>
      <c r="Q47" s="715"/>
      <c r="R47" s="731"/>
      <c r="S47" s="732"/>
      <c r="T47" s="732"/>
      <c r="U47" s="732"/>
      <c r="V47" s="733"/>
      <c r="W47" s="227"/>
      <c r="X47" s="228"/>
      <c r="Y47" s="228"/>
      <c r="Z47" s="229"/>
      <c r="AA47" s="230"/>
    </row>
    <row r="48" spans="1:27" ht="37.5" customHeight="1">
      <c r="A48" s="201"/>
      <c r="B48" s="203">
        <f t="shared" si="0"/>
        <v>16</v>
      </c>
      <c r="C48" s="224"/>
      <c r="D48" s="225"/>
      <c r="E48" s="225"/>
      <c r="F48" s="225"/>
      <c r="G48" s="225"/>
      <c r="H48" s="225"/>
      <c r="I48" s="225"/>
      <c r="J48" s="225"/>
      <c r="K48" s="225"/>
      <c r="L48" s="226"/>
      <c r="M48" s="715"/>
      <c r="N48" s="715"/>
      <c r="O48" s="715"/>
      <c r="P48" s="715"/>
      <c r="Q48" s="715"/>
      <c r="R48" s="731"/>
      <c r="S48" s="732"/>
      <c r="T48" s="732"/>
      <c r="U48" s="732"/>
      <c r="V48" s="733"/>
      <c r="W48" s="227"/>
      <c r="X48" s="228"/>
      <c r="Y48" s="228"/>
      <c r="Z48" s="229"/>
      <c r="AA48" s="230"/>
    </row>
    <row r="49" spans="1:27" ht="37.5" customHeight="1">
      <c r="A49" s="201"/>
      <c r="B49" s="203">
        <f t="shared" si="0"/>
        <v>17</v>
      </c>
      <c r="C49" s="224"/>
      <c r="D49" s="225"/>
      <c r="E49" s="225"/>
      <c r="F49" s="225"/>
      <c r="G49" s="225"/>
      <c r="H49" s="225"/>
      <c r="I49" s="225"/>
      <c r="J49" s="225"/>
      <c r="K49" s="225"/>
      <c r="L49" s="226"/>
      <c r="M49" s="715"/>
      <c r="N49" s="715"/>
      <c r="O49" s="715"/>
      <c r="P49" s="715"/>
      <c r="Q49" s="715"/>
      <c r="R49" s="731"/>
      <c r="S49" s="732"/>
      <c r="T49" s="732"/>
      <c r="U49" s="732"/>
      <c r="V49" s="733"/>
      <c r="W49" s="227"/>
      <c r="X49" s="228"/>
      <c r="Y49" s="228"/>
      <c r="Z49" s="229"/>
      <c r="AA49" s="230"/>
    </row>
    <row r="50" spans="1:27" ht="37.5" customHeight="1">
      <c r="A50" s="201"/>
      <c r="B50" s="203">
        <f t="shared" si="0"/>
        <v>18</v>
      </c>
      <c r="C50" s="224"/>
      <c r="D50" s="225"/>
      <c r="E50" s="225"/>
      <c r="F50" s="225"/>
      <c r="G50" s="225"/>
      <c r="H50" s="225"/>
      <c r="I50" s="225"/>
      <c r="J50" s="225"/>
      <c r="K50" s="225"/>
      <c r="L50" s="226"/>
      <c r="M50" s="715"/>
      <c r="N50" s="715"/>
      <c r="O50" s="715"/>
      <c r="P50" s="715"/>
      <c r="Q50" s="715"/>
      <c r="R50" s="731"/>
      <c r="S50" s="732"/>
      <c r="T50" s="732"/>
      <c r="U50" s="732"/>
      <c r="V50" s="733"/>
      <c r="W50" s="227"/>
      <c r="X50" s="228"/>
      <c r="Y50" s="228"/>
      <c r="Z50" s="229"/>
      <c r="AA50" s="230"/>
    </row>
    <row r="51" spans="1:27" ht="37.5" customHeight="1">
      <c r="A51" s="201"/>
      <c r="B51" s="203">
        <f t="shared" si="0"/>
        <v>19</v>
      </c>
      <c r="C51" s="224"/>
      <c r="D51" s="225"/>
      <c r="E51" s="225"/>
      <c r="F51" s="225"/>
      <c r="G51" s="225"/>
      <c r="H51" s="225"/>
      <c r="I51" s="225"/>
      <c r="J51" s="225"/>
      <c r="K51" s="225"/>
      <c r="L51" s="226"/>
      <c r="M51" s="715"/>
      <c r="N51" s="715"/>
      <c r="O51" s="715"/>
      <c r="P51" s="715"/>
      <c r="Q51" s="715"/>
      <c r="R51" s="731"/>
      <c r="S51" s="732"/>
      <c r="T51" s="732"/>
      <c r="U51" s="732"/>
      <c r="V51" s="733"/>
      <c r="W51" s="227"/>
      <c r="X51" s="228"/>
      <c r="Y51" s="228"/>
      <c r="Z51" s="229"/>
      <c r="AA51" s="230"/>
    </row>
    <row r="52" spans="1:27" ht="37.5" customHeight="1">
      <c r="A52" s="201"/>
      <c r="B52" s="203">
        <f t="shared" si="0"/>
        <v>20</v>
      </c>
      <c r="C52" s="224"/>
      <c r="D52" s="225"/>
      <c r="E52" s="225"/>
      <c r="F52" s="225"/>
      <c r="G52" s="225"/>
      <c r="H52" s="225"/>
      <c r="I52" s="225"/>
      <c r="J52" s="225"/>
      <c r="K52" s="225"/>
      <c r="L52" s="226"/>
      <c r="M52" s="715"/>
      <c r="N52" s="715"/>
      <c r="O52" s="715"/>
      <c r="P52" s="715"/>
      <c r="Q52" s="715"/>
      <c r="R52" s="731"/>
      <c r="S52" s="732"/>
      <c r="T52" s="732"/>
      <c r="U52" s="732"/>
      <c r="V52" s="733"/>
      <c r="W52" s="227"/>
      <c r="X52" s="228"/>
      <c r="Y52" s="228"/>
      <c r="Z52" s="229"/>
      <c r="AA52" s="230"/>
    </row>
    <row r="53" spans="1:27" ht="37.5" customHeight="1">
      <c r="A53" s="201"/>
      <c r="B53" s="203">
        <f t="shared" si="0"/>
        <v>21</v>
      </c>
      <c r="C53" s="224"/>
      <c r="D53" s="225"/>
      <c r="E53" s="225"/>
      <c r="F53" s="225"/>
      <c r="G53" s="225"/>
      <c r="H53" s="225"/>
      <c r="I53" s="225"/>
      <c r="J53" s="225"/>
      <c r="K53" s="225"/>
      <c r="L53" s="226"/>
      <c r="M53" s="715"/>
      <c r="N53" s="715"/>
      <c r="O53" s="715"/>
      <c r="P53" s="715"/>
      <c r="Q53" s="715"/>
      <c r="R53" s="731"/>
      <c r="S53" s="732"/>
      <c r="T53" s="732"/>
      <c r="U53" s="732"/>
      <c r="V53" s="733"/>
      <c r="W53" s="227"/>
      <c r="X53" s="228"/>
      <c r="Y53" s="228"/>
      <c r="Z53" s="229"/>
      <c r="AA53" s="230"/>
    </row>
    <row r="54" spans="1:27" ht="37.5" customHeight="1">
      <c r="A54" s="201"/>
      <c r="B54" s="203">
        <f t="shared" si="0"/>
        <v>22</v>
      </c>
      <c r="C54" s="224"/>
      <c r="D54" s="225"/>
      <c r="E54" s="225"/>
      <c r="F54" s="225"/>
      <c r="G54" s="225"/>
      <c r="H54" s="225"/>
      <c r="I54" s="225"/>
      <c r="J54" s="225"/>
      <c r="K54" s="225"/>
      <c r="L54" s="226"/>
      <c r="M54" s="715"/>
      <c r="N54" s="715"/>
      <c r="O54" s="715"/>
      <c r="P54" s="715"/>
      <c r="Q54" s="715"/>
      <c r="R54" s="731"/>
      <c r="S54" s="732"/>
      <c r="T54" s="732"/>
      <c r="U54" s="732"/>
      <c r="V54" s="733"/>
      <c r="W54" s="227"/>
      <c r="X54" s="228"/>
      <c r="Y54" s="228"/>
      <c r="Z54" s="229"/>
      <c r="AA54" s="230"/>
    </row>
    <row r="55" spans="1:27" ht="37.5" customHeight="1">
      <c r="A55" s="201"/>
      <c r="B55" s="203">
        <f t="shared" si="0"/>
        <v>23</v>
      </c>
      <c r="C55" s="224"/>
      <c r="D55" s="225"/>
      <c r="E55" s="225"/>
      <c r="F55" s="225"/>
      <c r="G55" s="225"/>
      <c r="H55" s="225"/>
      <c r="I55" s="225"/>
      <c r="J55" s="225"/>
      <c r="K55" s="225"/>
      <c r="L55" s="226"/>
      <c r="M55" s="715"/>
      <c r="N55" s="715"/>
      <c r="O55" s="715"/>
      <c r="P55" s="715"/>
      <c r="Q55" s="715"/>
      <c r="R55" s="731"/>
      <c r="S55" s="732"/>
      <c r="T55" s="732"/>
      <c r="U55" s="732"/>
      <c r="V55" s="733"/>
      <c r="W55" s="227"/>
      <c r="X55" s="228"/>
      <c r="Y55" s="228"/>
      <c r="Z55" s="229"/>
      <c r="AA55" s="230"/>
    </row>
    <row r="56" spans="1:27" ht="37.5" customHeight="1">
      <c r="A56" s="201"/>
      <c r="B56" s="203">
        <f t="shared" si="0"/>
        <v>24</v>
      </c>
      <c r="C56" s="224"/>
      <c r="D56" s="225"/>
      <c r="E56" s="225"/>
      <c r="F56" s="225"/>
      <c r="G56" s="225"/>
      <c r="H56" s="225"/>
      <c r="I56" s="225"/>
      <c r="J56" s="225"/>
      <c r="K56" s="225"/>
      <c r="L56" s="226"/>
      <c r="M56" s="715"/>
      <c r="N56" s="715"/>
      <c r="O56" s="715"/>
      <c r="P56" s="715"/>
      <c r="Q56" s="715"/>
      <c r="R56" s="731"/>
      <c r="S56" s="732"/>
      <c r="T56" s="732"/>
      <c r="U56" s="732"/>
      <c r="V56" s="733"/>
      <c r="W56" s="227"/>
      <c r="X56" s="228"/>
      <c r="Y56" s="228"/>
      <c r="Z56" s="229"/>
      <c r="AA56" s="230"/>
    </row>
    <row r="57" spans="1:27" ht="37.5" customHeight="1">
      <c r="A57" s="201"/>
      <c r="B57" s="203">
        <f t="shared" si="0"/>
        <v>25</v>
      </c>
      <c r="C57" s="224"/>
      <c r="D57" s="225"/>
      <c r="E57" s="225"/>
      <c r="F57" s="225"/>
      <c r="G57" s="225"/>
      <c r="H57" s="225"/>
      <c r="I57" s="225"/>
      <c r="J57" s="225"/>
      <c r="K57" s="225"/>
      <c r="L57" s="226"/>
      <c r="M57" s="715"/>
      <c r="N57" s="715"/>
      <c r="O57" s="715"/>
      <c r="P57" s="715"/>
      <c r="Q57" s="715"/>
      <c r="R57" s="731"/>
      <c r="S57" s="732"/>
      <c r="T57" s="732"/>
      <c r="U57" s="732"/>
      <c r="V57" s="733"/>
      <c r="W57" s="227"/>
      <c r="X57" s="228"/>
      <c r="Y57" s="228"/>
      <c r="Z57" s="229"/>
      <c r="AA57" s="230"/>
    </row>
    <row r="58" spans="1:27" ht="37.5" customHeight="1">
      <c r="A58" s="201"/>
      <c r="B58" s="203">
        <f t="shared" si="0"/>
        <v>26</v>
      </c>
      <c r="C58" s="224"/>
      <c r="D58" s="225"/>
      <c r="E58" s="225"/>
      <c r="F58" s="225"/>
      <c r="G58" s="225"/>
      <c r="H58" s="225"/>
      <c r="I58" s="225"/>
      <c r="J58" s="225"/>
      <c r="K58" s="225"/>
      <c r="L58" s="226"/>
      <c r="M58" s="715"/>
      <c r="N58" s="715"/>
      <c r="O58" s="715"/>
      <c r="P58" s="715"/>
      <c r="Q58" s="715"/>
      <c r="R58" s="731"/>
      <c r="S58" s="732"/>
      <c r="T58" s="732"/>
      <c r="U58" s="732"/>
      <c r="V58" s="733"/>
      <c r="W58" s="227"/>
      <c r="X58" s="228"/>
      <c r="Y58" s="228"/>
      <c r="Z58" s="229"/>
      <c r="AA58" s="230"/>
    </row>
    <row r="59" spans="1:27" ht="37.5" customHeight="1">
      <c r="A59" s="201"/>
      <c r="B59" s="203">
        <f t="shared" si="0"/>
        <v>27</v>
      </c>
      <c r="C59" s="224"/>
      <c r="D59" s="225"/>
      <c r="E59" s="225"/>
      <c r="F59" s="225"/>
      <c r="G59" s="225"/>
      <c r="H59" s="225"/>
      <c r="I59" s="225"/>
      <c r="J59" s="225"/>
      <c r="K59" s="225"/>
      <c r="L59" s="226"/>
      <c r="M59" s="715"/>
      <c r="N59" s="715"/>
      <c r="O59" s="715"/>
      <c r="P59" s="715"/>
      <c r="Q59" s="715"/>
      <c r="R59" s="731"/>
      <c r="S59" s="732"/>
      <c r="T59" s="732"/>
      <c r="U59" s="732"/>
      <c r="V59" s="733"/>
      <c r="W59" s="227"/>
      <c r="X59" s="228"/>
      <c r="Y59" s="228"/>
      <c r="Z59" s="229"/>
      <c r="AA59" s="230"/>
    </row>
    <row r="60" spans="1:27" ht="37.5" customHeight="1">
      <c r="A60" s="201"/>
      <c r="B60" s="203">
        <f t="shared" si="0"/>
        <v>28</v>
      </c>
      <c r="C60" s="224"/>
      <c r="D60" s="225"/>
      <c r="E60" s="225"/>
      <c r="F60" s="225"/>
      <c r="G60" s="225"/>
      <c r="H60" s="225"/>
      <c r="I60" s="225"/>
      <c r="J60" s="225"/>
      <c r="K60" s="225"/>
      <c r="L60" s="226"/>
      <c r="M60" s="715"/>
      <c r="N60" s="715"/>
      <c r="O60" s="715"/>
      <c r="P60" s="715"/>
      <c r="Q60" s="715"/>
      <c r="R60" s="731"/>
      <c r="S60" s="732"/>
      <c r="T60" s="732"/>
      <c r="U60" s="732"/>
      <c r="V60" s="733"/>
      <c r="W60" s="227"/>
      <c r="X60" s="228"/>
      <c r="Y60" s="228"/>
      <c r="Z60" s="229"/>
      <c r="AA60" s="230"/>
    </row>
    <row r="61" spans="1:27" ht="37.5" customHeight="1">
      <c r="A61" s="201"/>
      <c r="B61" s="203">
        <f t="shared" si="0"/>
        <v>29</v>
      </c>
      <c r="C61" s="224"/>
      <c r="D61" s="225"/>
      <c r="E61" s="225"/>
      <c r="F61" s="225"/>
      <c r="G61" s="225"/>
      <c r="H61" s="225"/>
      <c r="I61" s="225"/>
      <c r="J61" s="225"/>
      <c r="K61" s="225"/>
      <c r="L61" s="226"/>
      <c r="M61" s="715"/>
      <c r="N61" s="715"/>
      <c r="O61" s="715"/>
      <c r="P61" s="715"/>
      <c r="Q61" s="715"/>
      <c r="R61" s="731"/>
      <c r="S61" s="732"/>
      <c r="T61" s="732"/>
      <c r="U61" s="732"/>
      <c r="V61" s="733"/>
      <c r="W61" s="227"/>
      <c r="X61" s="228"/>
      <c r="Y61" s="228"/>
      <c r="Z61" s="229"/>
      <c r="AA61" s="230"/>
    </row>
    <row r="62" spans="1:27" ht="37.5" customHeight="1">
      <c r="A62" s="201"/>
      <c r="B62" s="203">
        <f t="shared" si="0"/>
        <v>30</v>
      </c>
      <c r="C62" s="224"/>
      <c r="D62" s="225"/>
      <c r="E62" s="225"/>
      <c r="F62" s="225"/>
      <c r="G62" s="225"/>
      <c r="H62" s="225"/>
      <c r="I62" s="225"/>
      <c r="J62" s="225"/>
      <c r="K62" s="225"/>
      <c r="L62" s="226"/>
      <c r="M62" s="715"/>
      <c r="N62" s="715"/>
      <c r="O62" s="715"/>
      <c r="P62" s="715"/>
      <c r="Q62" s="715"/>
      <c r="R62" s="731"/>
      <c r="S62" s="732"/>
      <c r="T62" s="732"/>
      <c r="U62" s="732"/>
      <c r="V62" s="733"/>
      <c r="W62" s="227"/>
      <c r="X62" s="228"/>
      <c r="Y62" s="228"/>
      <c r="Z62" s="229"/>
      <c r="AA62" s="230"/>
    </row>
    <row r="63" spans="1:27" ht="37.5" customHeight="1">
      <c r="A63" s="201"/>
      <c r="B63" s="203">
        <f t="shared" si="0"/>
        <v>31</v>
      </c>
      <c r="C63" s="224"/>
      <c r="D63" s="225"/>
      <c r="E63" s="225"/>
      <c r="F63" s="225"/>
      <c r="G63" s="225"/>
      <c r="H63" s="225"/>
      <c r="I63" s="225"/>
      <c r="J63" s="225"/>
      <c r="K63" s="225"/>
      <c r="L63" s="226"/>
      <c r="M63" s="715"/>
      <c r="N63" s="715"/>
      <c r="O63" s="715"/>
      <c r="P63" s="715"/>
      <c r="Q63" s="715"/>
      <c r="R63" s="731"/>
      <c r="S63" s="732"/>
      <c r="T63" s="732"/>
      <c r="U63" s="732"/>
      <c r="V63" s="733"/>
      <c r="W63" s="227"/>
      <c r="X63" s="228"/>
      <c r="Y63" s="228"/>
      <c r="Z63" s="229"/>
      <c r="AA63" s="230"/>
    </row>
    <row r="64" spans="1:27" ht="37.5" customHeight="1">
      <c r="A64" s="201"/>
      <c r="B64" s="203">
        <f t="shared" si="0"/>
        <v>32</v>
      </c>
      <c r="C64" s="224"/>
      <c r="D64" s="225"/>
      <c r="E64" s="225"/>
      <c r="F64" s="225"/>
      <c r="G64" s="225"/>
      <c r="H64" s="225"/>
      <c r="I64" s="225"/>
      <c r="J64" s="225"/>
      <c r="K64" s="225"/>
      <c r="L64" s="226"/>
      <c r="M64" s="715"/>
      <c r="N64" s="715"/>
      <c r="O64" s="715"/>
      <c r="P64" s="715"/>
      <c r="Q64" s="715"/>
      <c r="R64" s="731"/>
      <c r="S64" s="732"/>
      <c r="T64" s="732"/>
      <c r="U64" s="732"/>
      <c r="V64" s="733"/>
      <c r="W64" s="227"/>
      <c r="X64" s="228"/>
      <c r="Y64" s="228"/>
      <c r="Z64" s="229"/>
      <c r="AA64" s="230"/>
    </row>
    <row r="65" spans="1:27" ht="37.5" customHeight="1">
      <c r="A65" s="201"/>
      <c r="B65" s="203">
        <f t="shared" si="0"/>
        <v>33</v>
      </c>
      <c r="C65" s="224"/>
      <c r="D65" s="225"/>
      <c r="E65" s="225"/>
      <c r="F65" s="225"/>
      <c r="G65" s="225"/>
      <c r="H65" s="225"/>
      <c r="I65" s="225"/>
      <c r="J65" s="225"/>
      <c r="K65" s="225"/>
      <c r="L65" s="226"/>
      <c r="M65" s="715"/>
      <c r="N65" s="715"/>
      <c r="O65" s="715"/>
      <c r="P65" s="715"/>
      <c r="Q65" s="715"/>
      <c r="R65" s="731"/>
      <c r="S65" s="732"/>
      <c r="T65" s="732"/>
      <c r="U65" s="732"/>
      <c r="V65" s="733"/>
      <c r="W65" s="227"/>
      <c r="X65" s="228"/>
      <c r="Y65" s="228"/>
      <c r="Z65" s="229"/>
      <c r="AA65" s="230"/>
    </row>
    <row r="66" spans="1:27" ht="37.5" customHeight="1">
      <c r="A66" s="201"/>
      <c r="B66" s="203">
        <f t="shared" si="0"/>
        <v>34</v>
      </c>
      <c r="C66" s="224"/>
      <c r="D66" s="225"/>
      <c r="E66" s="225"/>
      <c r="F66" s="225"/>
      <c r="G66" s="225"/>
      <c r="H66" s="225"/>
      <c r="I66" s="225"/>
      <c r="J66" s="225"/>
      <c r="K66" s="225"/>
      <c r="L66" s="226"/>
      <c r="M66" s="715"/>
      <c r="N66" s="715"/>
      <c r="O66" s="715"/>
      <c r="P66" s="715"/>
      <c r="Q66" s="715"/>
      <c r="R66" s="731"/>
      <c r="S66" s="732"/>
      <c r="T66" s="732"/>
      <c r="U66" s="732"/>
      <c r="V66" s="733"/>
      <c r="W66" s="227"/>
      <c r="X66" s="228"/>
      <c r="Y66" s="228"/>
      <c r="Z66" s="229"/>
      <c r="AA66" s="230"/>
    </row>
    <row r="67" spans="1:27" ht="37.5" customHeight="1">
      <c r="A67" s="201"/>
      <c r="B67" s="203">
        <f t="shared" si="0"/>
        <v>35</v>
      </c>
      <c r="C67" s="224"/>
      <c r="D67" s="225"/>
      <c r="E67" s="225"/>
      <c r="F67" s="225"/>
      <c r="G67" s="225"/>
      <c r="H67" s="225"/>
      <c r="I67" s="225"/>
      <c r="J67" s="225"/>
      <c r="K67" s="225"/>
      <c r="L67" s="226"/>
      <c r="M67" s="715"/>
      <c r="N67" s="715"/>
      <c r="O67" s="715"/>
      <c r="P67" s="715"/>
      <c r="Q67" s="715"/>
      <c r="R67" s="731"/>
      <c r="S67" s="732"/>
      <c r="T67" s="732"/>
      <c r="U67" s="732"/>
      <c r="V67" s="733"/>
      <c r="W67" s="227"/>
      <c r="X67" s="228"/>
      <c r="Y67" s="228"/>
      <c r="Z67" s="229"/>
      <c r="AA67" s="230"/>
    </row>
    <row r="68" spans="1:27" ht="37.5" customHeight="1">
      <c r="A68" s="201"/>
      <c r="B68" s="203">
        <f t="shared" si="0"/>
        <v>36</v>
      </c>
      <c r="C68" s="224"/>
      <c r="D68" s="225"/>
      <c r="E68" s="225"/>
      <c r="F68" s="225"/>
      <c r="G68" s="225"/>
      <c r="H68" s="225"/>
      <c r="I68" s="225"/>
      <c r="J68" s="225"/>
      <c r="K68" s="225"/>
      <c r="L68" s="226"/>
      <c r="M68" s="715"/>
      <c r="N68" s="715"/>
      <c r="O68" s="715"/>
      <c r="P68" s="715"/>
      <c r="Q68" s="715"/>
      <c r="R68" s="731"/>
      <c r="S68" s="732"/>
      <c r="T68" s="732"/>
      <c r="U68" s="732"/>
      <c r="V68" s="733"/>
      <c r="W68" s="227"/>
      <c r="X68" s="228"/>
      <c r="Y68" s="228"/>
      <c r="Z68" s="229"/>
      <c r="AA68" s="230"/>
    </row>
    <row r="69" spans="1:27" ht="37.5" customHeight="1">
      <c r="A69" s="201"/>
      <c r="B69" s="203">
        <f t="shared" si="0"/>
        <v>37</v>
      </c>
      <c r="C69" s="224"/>
      <c r="D69" s="225"/>
      <c r="E69" s="225"/>
      <c r="F69" s="225"/>
      <c r="G69" s="225"/>
      <c r="H69" s="225"/>
      <c r="I69" s="225"/>
      <c r="J69" s="225"/>
      <c r="K69" s="225"/>
      <c r="L69" s="226"/>
      <c r="M69" s="715"/>
      <c r="N69" s="715"/>
      <c r="O69" s="715"/>
      <c r="P69" s="715"/>
      <c r="Q69" s="715"/>
      <c r="R69" s="731"/>
      <c r="S69" s="732"/>
      <c r="T69" s="732"/>
      <c r="U69" s="732"/>
      <c r="V69" s="733"/>
      <c r="W69" s="227"/>
      <c r="X69" s="228"/>
      <c r="Y69" s="228"/>
      <c r="Z69" s="229"/>
      <c r="AA69" s="230"/>
    </row>
    <row r="70" spans="1:27" ht="37.5" customHeight="1">
      <c r="A70" s="201"/>
      <c r="B70" s="203">
        <f t="shared" si="0"/>
        <v>38</v>
      </c>
      <c r="C70" s="224"/>
      <c r="D70" s="225"/>
      <c r="E70" s="225"/>
      <c r="F70" s="225"/>
      <c r="G70" s="225"/>
      <c r="H70" s="225"/>
      <c r="I70" s="225"/>
      <c r="J70" s="225"/>
      <c r="K70" s="225"/>
      <c r="L70" s="226"/>
      <c r="M70" s="715"/>
      <c r="N70" s="715"/>
      <c r="O70" s="715"/>
      <c r="P70" s="715"/>
      <c r="Q70" s="715"/>
      <c r="R70" s="731"/>
      <c r="S70" s="732"/>
      <c r="T70" s="732"/>
      <c r="U70" s="732"/>
      <c r="V70" s="733"/>
      <c r="W70" s="227"/>
      <c r="X70" s="228"/>
      <c r="Y70" s="228"/>
      <c r="Z70" s="229"/>
      <c r="AA70" s="230"/>
    </row>
    <row r="71" spans="1:27" ht="37.5" customHeight="1">
      <c r="A71" s="201"/>
      <c r="B71" s="203">
        <f t="shared" si="0"/>
        <v>39</v>
      </c>
      <c r="C71" s="224"/>
      <c r="D71" s="225"/>
      <c r="E71" s="225"/>
      <c r="F71" s="225"/>
      <c r="G71" s="225"/>
      <c r="H71" s="225"/>
      <c r="I71" s="225"/>
      <c r="J71" s="225"/>
      <c r="K71" s="225"/>
      <c r="L71" s="226"/>
      <c r="M71" s="715"/>
      <c r="N71" s="715"/>
      <c r="O71" s="715"/>
      <c r="P71" s="715"/>
      <c r="Q71" s="715"/>
      <c r="R71" s="731"/>
      <c r="S71" s="732"/>
      <c r="T71" s="732"/>
      <c r="U71" s="732"/>
      <c r="V71" s="733"/>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15"/>
      <c r="N72" s="715"/>
      <c r="O72" s="715"/>
      <c r="P72" s="715"/>
      <c r="Q72" s="715"/>
      <c r="R72" s="731"/>
      <c r="S72" s="732"/>
      <c r="T72" s="732"/>
      <c r="U72" s="732"/>
      <c r="V72" s="733"/>
      <c r="W72" s="227"/>
      <c r="X72" s="228"/>
      <c r="Y72" s="228"/>
      <c r="Z72" s="229"/>
      <c r="AA72" s="230"/>
    </row>
    <row r="73" spans="1:27" ht="37.5" customHeight="1">
      <c r="A73" s="201"/>
      <c r="B73" s="203">
        <f t="shared" si="1"/>
        <v>41</v>
      </c>
      <c r="C73" s="224"/>
      <c r="D73" s="225"/>
      <c r="E73" s="225"/>
      <c r="F73" s="225"/>
      <c r="G73" s="225"/>
      <c r="H73" s="225"/>
      <c r="I73" s="225"/>
      <c r="J73" s="225"/>
      <c r="K73" s="225"/>
      <c r="L73" s="226"/>
      <c r="M73" s="715"/>
      <c r="N73" s="715"/>
      <c r="O73" s="715"/>
      <c r="P73" s="715"/>
      <c r="Q73" s="715"/>
      <c r="R73" s="731"/>
      <c r="S73" s="732"/>
      <c r="T73" s="732"/>
      <c r="U73" s="732"/>
      <c r="V73" s="733"/>
      <c r="W73" s="227"/>
      <c r="X73" s="228"/>
      <c r="Y73" s="228"/>
      <c r="Z73" s="229"/>
      <c r="AA73" s="230"/>
    </row>
    <row r="74" spans="1:27" ht="37.5" customHeight="1">
      <c r="A74" s="201"/>
      <c r="B74" s="203">
        <f t="shared" si="1"/>
        <v>42</v>
      </c>
      <c r="C74" s="224"/>
      <c r="D74" s="225"/>
      <c r="E74" s="225"/>
      <c r="F74" s="225"/>
      <c r="G74" s="225"/>
      <c r="H74" s="225"/>
      <c r="I74" s="225"/>
      <c r="J74" s="225"/>
      <c r="K74" s="225"/>
      <c r="L74" s="226"/>
      <c r="M74" s="715"/>
      <c r="N74" s="715"/>
      <c r="O74" s="715"/>
      <c r="P74" s="715"/>
      <c r="Q74" s="715"/>
      <c r="R74" s="731"/>
      <c r="S74" s="732"/>
      <c r="T74" s="732"/>
      <c r="U74" s="732"/>
      <c r="V74" s="733"/>
      <c r="W74" s="227"/>
      <c r="X74" s="228"/>
      <c r="Y74" s="228"/>
      <c r="Z74" s="229"/>
      <c r="AA74" s="230"/>
    </row>
    <row r="75" spans="1:27" ht="37.5" customHeight="1">
      <c r="A75" s="201"/>
      <c r="B75" s="203">
        <f t="shared" si="1"/>
        <v>43</v>
      </c>
      <c r="C75" s="224"/>
      <c r="D75" s="225"/>
      <c r="E75" s="225"/>
      <c r="F75" s="225"/>
      <c r="G75" s="225"/>
      <c r="H75" s="225"/>
      <c r="I75" s="225"/>
      <c r="J75" s="225"/>
      <c r="K75" s="225"/>
      <c r="L75" s="226"/>
      <c r="M75" s="715"/>
      <c r="N75" s="715"/>
      <c r="O75" s="715"/>
      <c r="P75" s="715"/>
      <c r="Q75" s="715"/>
      <c r="R75" s="731"/>
      <c r="S75" s="732"/>
      <c r="T75" s="732"/>
      <c r="U75" s="732"/>
      <c r="V75" s="733"/>
      <c r="W75" s="227"/>
      <c r="X75" s="228"/>
      <c r="Y75" s="228"/>
      <c r="Z75" s="229"/>
      <c r="AA75" s="230"/>
    </row>
    <row r="76" spans="1:27" ht="37.5" customHeight="1">
      <c r="A76" s="201"/>
      <c r="B76" s="203">
        <f t="shared" si="1"/>
        <v>44</v>
      </c>
      <c r="C76" s="224"/>
      <c r="D76" s="225"/>
      <c r="E76" s="225"/>
      <c r="F76" s="225"/>
      <c r="G76" s="225"/>
      <c r="H76" s="225"/>
      <c r="I76" s="225"/>
      <c r="J76" s="225"/>
      <c r="K76" s="225"/>
      <c r="L76" s="226"/>
      <c r="M76" s="715"/>
      <c r="N76" s="715"/>
      <c r="O76" s="715"/>
      <c r="P76" s="715"/>
      <c r="Q76" s="715"/>
      <c r="R76" s="731"/>
      <c r="S76" s="732"/>
      <c r="T76" s="732"/>
      <c r="U76" s="732"/>
      <c r="V76" s="733"/>
      <c r="W76" s="227"/>
      <c r="X76" s="228"/>
      <c r="Y76" s="228"/>
      <c r="Z76" s="229"/>
      <c r="AA76" s="230"/>
    </row>
    <row r="77" spans="1:27" ht="37.5" customHeight="1">
      <c r="A77" s="201"/>
      <c r="B77" s="203">
        <f t="shared" si="1"/>
        <v>45</v>
      </c>
      <c r="C77" s="224"/>
      <c r="D77" s="225"/>
      <c r="E77" s="225"/>
      <c r="F77" s="225"/>
      <c r="G77" s="225"/>
      <c r="H77" s="225"/>
      <c r="I77" s="225"/>
      <c r="J77" s="225"/>
      <c r="K77" s="225"/>
      <c r="L77" s="226"/>
      <c r="M77" s="715"/>
      <c r="N77" s="715"/>
      <c r="O77" s="715"/>
      <c r="P77" s="715"/>
      <c r="Q77" s="715"/>
      <c r="R77" s="731"/>
      <c r="S77" s="732"/>
      <c r="T77" s="732"/>
      <c r="U77" s="732"/>
      <c r="V77" s="733"/>
      <c r="W77" s="227"/>
      <c r="X77" s="228"/>
      <c r="Y77" s="228"/>
      <c r="Z77" s="229"/>
      <c r="AA77" s="230"/>
    </row>
    <row r="78" spans="1:27" ht="37.5" customHeight="1">
      <c r="A78" s="201"/>
      <c r="B78" s="203">
        <f t="shared" si="1"/>
        <v>46</v>
      </c>
      <c r="C78" s="224"/>
      <c r="D78" s="225"/>
      <c r="E78" s="225"/>
      <c r="F78" s="225"/>
      <c r="G78" s="225"/>
      <c r="H78" s="225"/>
      <c r="I78" s="225"/>
      <c r="J78" s="225"/>
      <c r="K78" s="225"/>
      <c r="L78" s="226"/>
      <c r="M78" s="715"/>
      <c r="N78" s="715"/>
      <c r="O78" s="715"/>
      <c r="P78" s="715"/>
      <c r="Q78" s="715"/>
      <c r="R78" s="731"/>
      <c r="S78" s="732"/>
      <c r="T78" s="732"/>
      <c r="U78" s="732"/>
      <c r="V78" s="733"/>
      <c r="W78" s="227"/>
      <c r="X78" s="228"/>
      <c r="Y78" s="228"/>
      <c r="Z78" s="229"/>
      <c r="AA78" s="230"/>
    </row>
    <row r="79" spans="1:27" ht="37.5" customHeight="1">
      <c r="A79" s="201"/>
      <c r="B79" s="203">
        <f t="shared" si="1"/>
        <v>47</v>
      </c>
      <c r="C79" s="224"/>
      <c r="D79" s="225"/>
      <c r="E79" s="225"/>
      <c r="F79" s="225"/>
      <c r="G79" s="225"/>
      <c r="H79" s="225"/>
      <c r="I79" s="225"/>
      <c r="J79" s="225"/>
      <c r="K79" s="225"/>
      <c r="L79" s="226"/>
      <c r="M79" s="715"/>
      <c r="N79" s="715"/>
      <c r="O79" s="715"/>
      <c r="P79" s="715"/>
      <c r="Q79" s="715"/>
      <c r="R79" s="731"/>
      <c r="S79" s="732"/>
      <c r="T79" s="732"/>
      <c r="U79" s="732"/>
      <c r="V79" s="733"/>
      <c r="W79" s="227"/>
      <c r="X79" s="228"/>
      <c r="Y79" s="228"/>
      <c r="Z79" s="229"/>
      <c r="AA79" s="230"/>
    </row>
    <row r="80" spans="1:27" ht="37.5" customHeight="1">
      <c r="A80" s="201"/>
      <c r="B80" s="203">
        <f t="shared" si="1"/>
        <v>48</v>
      </c>
      <c r="C80" s="224"/>
      <c r="D80" s="225"/>
      <c r="E80" s="225"/>
      <c r="F80" s="225"/>
      <c r="G80" s="225"/>
      <c r="H80" s="225"/>
      <c r="I80" s="225"/>
      <c r="J80" s="225"/>
      <c r="K80" s="225"/>
      <c r="L80" s="226"/>
      <c r="M80" s="715"/>
      <c r="N80" s="715"/>
      <c r="O80" s="715"/>
      <c r="P80" s="715"/>
      <c r="Q80" s="715"/>
      <c r="R80" s="731"/>
      <c r="S80" s="732"/>
      <c r="T80" s="732"/>
      <c r="U80" s="732"/>
      <c r="V80" s="733"/>
      <c r="W80" s="227"/>
      <c r="X80" s="228"/>
      <c r="Y80" s="228"/>
      <c r="Z80" s="229"/>
      <c r="AA80" s="230"/>
    </row>
    <row r="81" spans="1:27" ht="37.5" customHeight="1">
      <c r="A81" s="201"/>
      <c r="B81" s="203">
        <f t="shared" si="1"/>
        <v>49</v>
      </c>
      <c r="C81" s="224"/>
      <c r="D81" s="225"/>
      <c r="E81" s="225"/>
      <c r="F81" s="225"/>
      <c r="G81" s="225"/>
      <c r="H81" s="225"/>
      <c r="I81" s="225"/>
      <c r="J81" s="225"/>
      <c r="K81" s="225"/>
      <c r="L81" s="226"/>
      <c r="M81" s="715"/>
      <c r="N81" s="715"/>
      <c r="O81" s="715"/>
      <c r="P81" s="715"/>
      <c r="Q81" s="715"/>
      <c r="R81" s="731"/>
      <c r="S81" s="732"/>
      <c r="T81" s="732"/>
      <c r="U81" s="732"/>
      <c r="V81" s="733"/>
      <c r="W81" s="227"/>
      <c r="X81" s="228"/>
      <c r="Y81" s="228"/>
      <c r="Z81" s="229"/>
      <c r="AA81" s="230"/>
    </row>
    <row r="82" spans="1:27" ht="37.5" customHeight="1">
      <c r="A82" s="201"/>
      <c r="B82" s="203">
        <f t="shared" si="1"/>
        <v>50</v>
      </c>
      <c r="C82" s="224"/>
      <c r="D82" s="225"/>
      <c r="E82" s="225"/>
      <c r="F82" s="225"/>
      <c r="G82" s="225"/>
      <c r="H82" s="225"/>
      <c r="I82" s="225"/>
      <c r="J82" s="225"/>
      <c r="K82" s="225"/>
      <c r="L82" s="226"/>
      <c r="M82" s="715"/>
      <c r="N82" s="715"/>
      <c r="O82" s="715"/>
      <c r="P82" s="715"/>
      <c r="Q82" s="715"/>
      <c r="R82" s="731"/>
      <c r="S82" s="732"/>
      <c r="T82" s="732"/>
      <c r="U82" s="732"/>
      <c r="V82" s="733"/>
      <c r="W82" s="227"/>
      <c r="X82" s="228"/>
      <c r="Y82" s="228"/>
      <c r="Z82" s="229"/>
      <c r="AA82" s="230"/>
    </row>
    <row r="83" spans="1:27" ht="37.5" customHeight="1">
      <c r="A83" s="201"/>
      <c r="B83" s="203">
        <f t="shared" si="1"/>
        <v>51</v>
      </c>
      <c r="C83" s="224"/>
      <c r="D83" s="225"/>
      <c r="E83" s="225"/>
      <c r="F83" s="225"/>
      <c r="G83" s="225"/>
      <c r="H83" s="225"/>
      <c r="I83" s="225"/>
      <c r="J83" s="225"/>
      <c r="K83" s="225"/>
      <c r="L83" s="226"/>
      <c r="M83" s="715"/>
      <c r="N83" s="715"/>
      <c r="O83" s="715"/>
      <c r="P83" s="715"/>
      <c r="Q83" s="715"/>
      <c r="R83" s="731"/>
      <c r="S83" s="732"/>
      <c r="T83" s="732"/>
      <c r="U83" s="732"/>
      <c r="V83" s="733"/>
      <c r="W83" s="227"/>
      <c r="X83" s="228"/>
      <c r="Y83" s="228"/>
      <c r="Z83" s="229"/>
      <c r="AA83" s="230"/>
    </row>
    <row r="84" spans="1:27" ht="37.5" customHeight="1">
      <c r="A84" s="201"/>
      <c r="B84" s="203">
        <f t="shared" si="1"/>
        <v>52</v>
      </c>
      <c r="C84" s="224"/>
      <c r="D84" s="225"/>
      <c r="E84" s="225"/>
      <c r="F84" s="225"/>
      <c r="G84" s="225"/>
      <c r="H84" s="225"/>
      <c r="I84" s="225"/>
      <c r="J84" s="225"/>
      <c r="K84" s="225"/>
      <c r="L84" s="226"/>
      <c r="M84" s="715"/>
      <c r="N84" s="715"/>
      <c r="O84" s="715"/>
      <c r="P84" s="715"/>
      <c r="Q84" s="715"/>
      <c r="R84" s="731"/>
      <c r="S84" s="732"/>
      <c r="T84" s="732"/>
      <c r="U84" s="732"/>
      <c r="V84" s="733"/>
      <c r="W84" s="227"/>
      <c r="X84" s="228"/>
      <c r="Y84" s="228"/>
      <c r="Z84" s="229"/>
      <c r="AA84" s="230"/>
    </row>
    <row r="85" spans="1:27" ht="37.5" customHeight="1">
      <c r="A85" s="201"/>
      <c r="B85" s="203">
        <f t="shared" si="1"/>
        <v>53</v>
      </c>
      <c r="C85" s="224"/>
      <c r="D85" s="225"/>
      <c r="E85" s="225"/>
      <c r="F85" s="225"/>
      <c r="G85" s="225"/>
      <c r="H85" s="225"/>
      <c r="I85" s="225"/>
      <c r="J85" s="225"/>
      <c r="K85" s="225"/>
      <c r="L85" s="226"/>
      <c r="M85" s="715"/>
      <c r="N85" s="715"/>
      <c r="O85" s="715"/>
      <c r="P85" s="715"/>
      <c r="Q85" s="715"/>
      <c r="R85" s="731"/>
      <c r="S85" s="732"/>
      <c r="T85" s="732"/>
      <c r="U85" s="732"/>
      <c r="V85" s="733"/>
      <c r="W85" s="227"/>
      <c r="X85" s="228"/>
      <c r="Y85" s="228"/>
      <c r="Z85" s="229"/>
      <c r="AA85" s="230"/>
    </row>
    <row r="86" spans="1:27" ht="37.5" customHeight="1">
      <c r="A86" s="201"/>
      <c r="B86" s="203">
        <f t="shared" si="1"/>
        <v>54</v>
      </c>
      <c r="C86" s="224"/>
      <c r="D86" s="225"/>
      <c r="E86" s="225"/>
      <c r="F86" s="225"/>
      <c r="G86" s="225"/>
      <c r="H86" s="225"/>
      <c r="I86" s="225"/>
      <c r="J86" s="225"/>
      <c r="K86" s="225"/>
      <c r="L86" s="226"/>
      <c r="M86" s="715"/>
      <c r="N86" s="715"/>
      <c r="O86" s="715"/>
      <c r="P86" s="715"/>
      <c r="Q86" s="715"/>
      <c r="R86" s="731"/>
      <c r="S86" s="732"/>
      <c r="T86" s="732"/>
      <c r="U86" s="732"/>
      <c r="V86" s="733"/>
      <c r="W86" s="227"/>
      <c r="X86" s="228"/>
      <c r="Y86" s="228"/>
      <c r="Z86" s="229"/>
      <c r="AA86" s="230"/>
    </row>
    <row r="87" spans="1:27" ht="37.5" customHeight="1">
      <c r="A87" s="201"/>
      <c r="B87" s="203">
        <f t="shared" si="1"/>
        <v>55</v>
      </c>
      <c r="C87" s="224"/>
      <c r="D87" s="225"/>
      <c r="E87" s="225"/>
      <c r="F87" s="225"/>
      <c r="G87" s="225"/>
      <c r="H87" s="225"/>
      <c r="I87" s="225"/>
      <c r="J87" s="225"/>
      <c r="K87" s="225"/>
      <c r="L87" s="226"/>
      <c r="M87" s="715"/>
      <c r="N87" s="715"/>
      <c r="O87" s="715"/>
      <c r="P87" s="715"/>
      <c r="Q87" s="715"/>
      <c r="R87" s="731"/>
      <c r="S87" s="732"/>
      <c r="T87" s="732"/>
      <c r="U87" s="732"/>
      <c r="V87" s="733"/>
      <c r="W87" s="227"/>
      <c r="X87" s="228"/>
      <c r="Y87" s="228"/>
      <c r="Z87" s="229"/>
      <c r="AA87" s="230"/>
    </row>
    <row r="88" spans="1:27" ht="37.5" customHeight="1">
      <c r="A88" s="201"/>
      <c r="B88" s="203">
        <f t="shared" si="1"/>
        <v>56</v>
      </c>
      <c r="C88" s="224"/>
      <c r="D88" s="225"/>
      <c r="E88" s="225"/>
      <c r="F88" s="225"/>
      <c r="G88" s="225"/>
      <c r="H88" s="225"/>
      <c r="I88" s="225"/>
      <c r="J88" s="225"/>
      <c r="K88" s="225"/>
      <c r="L88" s="226"/>
      <c r="M88" s="715"/>
      <c r="N88" s="715"/>
      <c r="O88" s="715"/>
      <c r="P88" s="715"/>
      <c r="Q88" s="715"/>
      <c r="R88" s="731"/>
      <c r="S88" s="732"/>
      <c r="T88" s="732"/>
      <c r="U88" s="732"/>
      <c r="V88" s="733"/>
      <c r="W88" s="227"/>
      <c r="X88" s="228"/>
      <c r="Y88" s="228"/>
      <c r="Z88" s="229"/>
      <c r="AA88" s="230"/>
    </row>
    <row r="89" spans="1:27" ht="37.5" customHeight="1">
      <c r="A89" s="201"/>
      <c r="B89" s="203">
        <f t="shared" si="1"/>
        <v>57</v>
      </c>
      <c r="C89" s="224"/>
      <c r="D89" s="225"/>
      <c r="E89" s="225"/>
      <c r="F89" s="225"/>
      <c r="G89" s="225"/>
      <c r="H89" s="225"/>
      <c r="I89" s="225"/>
      <c r="J89" s="225"/>
      <c r="K89" s="225"/>
      <c r="L89" s="226"/>
      <c r="M89" s="715"/>
      <c r="N89" s="715"/>
      <c r="O89" s="715"/>
      <c r="P89" s="715"/>
      <c r="Q89" s="715"/>
      <c r="R89" s="731"/>
      <c r="S89" s="732"/>
      <c r="T89" s="732"/>
      <c r="U89" s="732"/>
      <c r="V89" s="733"/>
      <c r="W89" s="227"/>
      <c r="X89" s="228"/>
      <c r="Y89" s="228"/>
      <c r="Z89" s="229"/>
      <c r="AA89" s="230"/>
    </row>
    <row r="90" spans="1:27" ht="37.5" customHeight="1">
      <c r="A90" s="201"/>
      <c r="B90" s="203">
        <f t="shared" si="1"/>
        <v>58</v>
      </c>
      <c r="C90" s="224"/>
      <c r="D90" s="225"/>
      <c r="E90" s="225"/>
      <c r="F90" s="225"/>
      <c r="G90" s="225"/>
      <c r="H90" s="225"/>
      <c r="I90" s="225"/>
      <c r="J90" s="225"/>
      <c r="K90" s="225"/>
      <c r="L90" s="226"/>
      <c r="M90" s="715"/>
      <c r="N90" s="715"/>
      <c r="O90" s="715"/>
      <c r="P90" s="715"/>
      <c r="Q90" s="715"/>
      <c r="R90" s="731"/>
      <c r="S90" s="732"/>
      <c r="T90" s="732"/>
      <c r="U90" s="732"/>
      <c r="V90" s="733"/>
      <c r="W90" s="227"/>
      <c r="X90" s="228"/>
      <c r="Y90" s="228"/>
      <c r="Z90" s="229"/>
      <c r="AA90" s="230"/>
    </row>
    <row r="91" spans="1:27" ht="37.5" customHeight="1">
      <c r="A91" s="201"/>
      <c r="B91" s="203">
        <f t="shared" si="1"/>
        <v>59</v>
      </c>
      <c r="C91" s="224"/>
      <c r="D91" s="225"/>
      <c r="E91" s="225"/>
      <c r="F91" s="225"/>
      <c r="G91" s="225"/>
      <c r="H91" s="225"/>
      <c r="I91" s="225"/>
      <c r="J91" s="225"/>
      <c r="K91" s="225"/>
      <c r="L91" s="226"/>
      <c r="M91" s="715"/>
      <c r="N91" s="715"/>
      <c r="O91" s="715"/>
      <c r="P91" s="715"/>
      <c r="Q91" s="715"/>
      <c r="R91" s="731"/>
      <c r="S91" s="732"/>
      <c r="T91" s="732"/>
      <c r="U91" s="732"/>
      <c r="V91" s="733"/>
      <c r="W91" s="227"/>
      <c r="X91" s="228"/>
      <c r="Y91" s="228"/>
      <c r="Z91" s="229"/>
      <c r="AA91" s="230"/>
    </row>
    <row r="92" spans="1:27" ht="37.5" customHeight="1">
      <c r="A92" s="201"/>
      <c r="B92" s="203">
        <f t="shared" si="1"/>
        <v>60</v>
      </c>
      <c r="C92" s="224"/>
      <c r="D92" s="225"/>
      <c r="E92" s="225"/>
      <c r="F92" s="225"/>
      <c r="G92" s="225"/>
      <c r="H92" s="225"/>
      <c r="I92" s="225"/>
      <c r="J92" s="225"/>
      <c r="K92" s="225"/>
      <c r="L92" s="226"/>
      <c r="M92" s="715"/>
      <c r="N92" s="715"/>
      <c r="O92" s="715"/>
      <c r="P92" s="715"/>
      <c r="Q92" s="715"/>
      <c r="R92" s="731"/>
      <c r="S92" s="732"/>
      <c r="T92" s="732"/>
      <c r="U92" s="732"/>
      <c r="V92" s="733"/>
      <c r="W92" s="227"/>
      <c r="X92" s="228"/>
      <c r="Y92" s="228"/>
      <c r="Z92" s="229"/>
      <c r="AA92" s="230"/>
    </row>
    <row r="93" spans="1:27" ht="37.5" customHeight="1">
      <c r="A93" s="201"/>
      <c r="B93" s="203">
        <f t="shared" si="1"/>
        <v>61</v>
      </c>
      <c r="C93" s="224"/>
      <c r="D93" s="225"/>
      <c r="E93" s="225"/>
      <c r="F93" s="225"/>
      <c r="G93" s="225"/>
      <c r="H93" s="225"/>
      <c r="I93" s="225"/>
      <c r="J93" s="225"/>
      <c r="K93" s="225"/>
      <c r="L93" s="226"/>
      <c r="M93" s="715"/>
      <c r="N93" s="715"/>
      <c r="O93" s="715"/>
      <c r="P93" s="715"/>
      <c r="Q93" s="715"/>
      <c r="R93" s="731"/>
      <c r="S93" s="732"/>
      <c r="T93" s="732"/>
      <c r="U93" s="732"/>
      <c r="V93" s="733"/>
      <c r="W93" s="227"/>
      <c r="X93" s="228"/>
      <c r="Y93" s="228"/>
      <c r="Z93" s="229"/>
      <c r="AA93" s="230"/>
    </row>
    <row r="94" spans="1:27" ht="37.5" customHeight="1">
      <c r="A94" s="201"/>
      <c r="B94" s="203">
        <f t="shared" si="1"/>
        <v>62</v>
      </c>
      <c r="C94" s="224"/>
      <c r="D94" s="225"/>
      <c r="E94" s="225"/>
      <c r="F94" s="225"/>
      <c r="G94" s="225"/>
      <c r="H94" s="225"/>
      <c r="I94" s="225"/>
      <c r="J94" s="225"/>
      <c r="K94" s="225"/>
      <c r="L94" s="226"/>
      <c r="M94" s="715"/>
      <c r="N94" s="715"/>
      <c r="O94" s="715"/>
      <c r="P94" s="715"/>
      <c r="Q94" s="715"/>
      <c r="R94" s="731"/>
      <c r="S94" s="732"/>
      <c r="T94" s="732"/>
      <c r="U94" s="732"/>
      <c r="V94" s="733"/>
      <c r="W94" s="227"/>
      <c r="X94" s="228"/>
      <c r="Y94" s="228"/>
      <c r="Z94" s="229"/>
      <c r="AA94" s="230"/>
    </row>
    <row r="95" spans="1:27" ht="37.5" customHeight="1">
      <c r="A95" s="201"/>
      <c r="B95" s="203">
        <f t="shared" si="1"/>
        <v>63</v>
      </c>
      <c r="C95" s="224"/>
      <c r="D95" s="225"/>
      <c r="E95" s="225"/>
      <c r="F95" s="225"/>
      <c r="G95" s="225"/>
      <c r="H95" s="225"/>
      <c r="I95" s="225"/>
      <c r="J95" s="225"/>
      <c r="K95" s="225"/>
      <c r="L95" s="226"/>
      <c r="M95" s="715"/>
      <c r="N95" s="715"/>
      <c r="O95" s="715"/>
      <c r="P95" s="715"/>
      <c r="Q95" s="715"/>
      <c r="R95" s="731"/>
      <c r="S95" s="732"/>
      <c r="T95" s="732"/>
      <c r="U95" s="732"/>
      <c r="V95" s="733"/>
      <c r="W95" s="227"/>
      <c r="X95" s="228"/>
      <c r="Y95" s="228"/>
      <c r="Z95" s="229"/>
      <c r="AA95" s="230"/>
    </row>
    <row r="96" spans="1:27" ht="37.5" customHeight="1">
      <c r="A96" s="201"/>
      <c r="B96" s="203">
        <f t="shared" si="1"/>
        <v>64</v>
      </c>
      <c r="C96" s="224"/>
      <c r="D96" s="225"/>
      <c r="E96" s="225"/>
      <c r="F96" s="225"/>
      <c r="G96" s="225"/>
      <c r="H96" s="225"/>
      <c r="I96" s="225"/>
      <c r="J96" s="225"/>
      <c r="K96" s="225"/>
      <c r="L96" s="226"/>
      <c r="M96" s="715"/>
      <c r="N96" s="715"/>
      <c r="O96" s="715"/>
      <c r="P96" s="715"/>
      <c r="Q96" s="715"/>
      <c r="R96" s="731"/>
      <c r="S96" s="732"/>
      <c r="T96" s="732"/>
      <c r="U96" s="732"/>
      <c r="V96" s="733"/>
      <c r="W96" s="227"/>
      <c r="X96" s="228"/>
      <c r="Y96" s="228"/>
      <c r="Z96" s="229"/>
      <c r="AA96" s="230"/>
    </row>
    <row r="97" spans="1:27" ht="37.5" customHeight="1">
      <c r="A97" s="201"/>
      <c r="B97" s="203">
        <f t="shared" si="1"/>
        <v>65</v>
      </c>
      <c r="C97" s="224"/>
      <c r="D97" s="225"/>
      <c r="E97" s="225"/>
      <c r="F97" s="225"/>
      <c r="G97" s="225"/>
      <c r="H97" s="225"/>
      <c r="I97" s="225"/>
      <c r="J97" s="225"/>
      <c r="K97" s="225"/>
      <c r="L97" s="226"/>
      <c r="M97" s="715"/>
      <c r="N97" s="715"/>
      <c r="O97" s="715"/>
      <c r="P97" s="715"/>
      <c r="Q97" s="715"/>
      <c r="R97" s="731"/>
      <c r="S97" s="732"/>
      <c r="T97" s="732"/>
      <c r="U97" s="732"/>
      <c r="V97" s="733"/>
      <c r="W97" s="227"/>
      <c r="X97" s="228"/>
      <c r="Y97" s="228"/>
      <c r="Z97" s="229"/>
      <c r="AA97" s="230"/>
    </row>
    <row r="98" spans="1:27" ht="37.5" customHeight="1">
      <c r="A98" s="201"/>
      <c r="B98" s="203">
        <f t="shared" si="1"/>
        <v>66</v>
      </c>
      <c r="C98" s="224"/>
      <c r="D98" s="225"/>
      <c r="E98" s="225"/>
      <c r="F98" s="225"/>
      <c r="G98" s="225"/>
      <c r="H98" s="225"/>
      <c r="I98" s="225"/>
      <c r="J98" s="225"/>
      <c r="K98" s="225"/>
      <c r="L98" s="226"/>
      <c r="M98" s="715"/>
      <c r="N98" s="715"/>
      <c r="O98" s="715"/>
      <c r="P98" s="715"/>
      <c r="Q98" s="715"/>
      <c r="R98" s="731"/>
      <c r="S98" s="732"/>
      <c r="T98" s="732"/>
      <c r="U98" s="732"/>
      <c r="V98" s="733"/>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15"/>
      <c r="N99" s="715"/>
      <c r="O99" s="715"/>
      <c r="P99" s="715"/>
      <c r="Q99" s="715"/>
      <c r="R99" s="731"/>
      <c r="S99" s="732"/>
      <c r="T99" s="732"/>
      <c r="U99" s="732"/>
      <c r="V99" s="733"/>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15"/>
      <c r="N100" s="715"/>
      <c r="O100" s="715"/>
      <c r="P100" s="715"/>
      <c r="Q100" s="715"/>
      <c r="R100" s="731"/>
      <c r="S100" s="732"/>
      <c r="T100" s="732"/>
      <c r="U100" s="732"/>
      <c r="V100" s="733"/>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15"/>
      <c r="N101" s="715"/>
      <c r="O101" s="715"/>
      <c r="P101" s="715"/>
      <c r="Q101" s="715"/>
      <c r="R101" s="731"/>
      <c r="S101" s="732"/>
      <c r="T101" s="732"/>
      <c r="U101" s="732"/>
      <c r="V101" s="733"/>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15"/>
      <c r="N102" s="715"/>
      <c r="O102" s="715"/>
      <c r="P102" s="715"/>
      <c r="Q102" s="715"/>
      <c r="R102" s="731"/>
      <c r="S102" s="732"/>
      <c r="T102" s="732"/>
      <c r="U102" s="732"/>
      <c r="V102" s="733"/>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15"/>
      <c r="N103" s="715"/>
      <c r="O103" s="715"/>
      <c r="P103" s="715"/>
      <c r="Q103" s="715"/>
      <c r="R103" s="731"/>
      <c r="S103" s="732"/>
      <c r="T103" s="732"/>
      <c r="U103" s="732"/>
      <c r="V103" s="733"/>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15"/>
      <c r="N104" s="715"/>
      <c r="O104" s="715"/>
      <c r="P104" s="715"/>
      <c r="Q104" s="715"/>
      <c r="R104" s="731"/>
      <c r="S104" s="732"/>
      <c r="T104" s="732"/>
      <c r="U104" s="732"/>
      <c r="V104" s="733"/>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15"/>
      <c r="N105" s="715"/>
      <c r="O105" s="715"/>
      <c r="P105" s="715"/>
      <c r="Q105" s="715"/>
      <c r="R105" s="731"/>
      <c r="S105" s="732"/>
      <c r="T105" s="732"/>
      <c r="U105" s="732"/>
      <c r="V105" s="733"/>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15"/>
      <c r="N106" s="715"/>
      <c r="O106" s="715"/>
      <c r="P106" s="715"/>
      <c r="Q106" s="715"/>
      <c r="R106" s="731"/>
      <c r="S106" s="732"/>
      <c r="T106" s="732"/>
      <c r="U106" s="732"/>
      <c r="V106" s="733"/>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15"/>
      <c r="N107" s="715"/>
      <c r="O107" s="715"/>
      <c r="P107" s="715"/>
      <c r="Q107" s="715"/>
      <c r="R107" s="731"/>
      <c r="S107" s="732"/>
      <c r="T107" s="732"/>
      <c r="U107" s="732"/>
      <c r="V107" s="733"/>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15"/>
      <c r="N108" s="715"/>
      <c r="O108" s="715"/>
      <c r="P108" s="715"/>
      <c r="Q108" s="715"/>
      <c r="R108" s="731"/>
      <c r="S108" s="732"/>
      <c r="T108" s="732"/>
      <c r="U108" s="732"/>
      <c r="V108" s="733"/>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15"/>
      <c r="N109" s="715"/>
      <c r="O109" s="715"/>
      <c r="P109" s="715"/>
      <c r="Q109" s="715"/>
      <c r="R109" s="731"/>
      <c r="S109" s="732"/>
      <c r="T109" s="732"/>
      <c r="U109" s="732"/>
      <c r="V109" s="733"/>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15"/>
      <c r="N110" s="715"/>
      <c r="O110" s="715"/>
      <c r="P110" s="715"/>
      <c r="Q110" s="715"/>
      <c r="R110" s="731"/>
      <c r="S110" s="732"/>
      <c r="T110" s="732"/>
      <c r="U110" s="732"/>
      <c r="V110" s="733"/>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15"/>
      <c r="N111" s="715"/>
      <c r="O111" s="715"/>
      <c r="P111" s="715"/>
      <c r="Q111" s="715"/>
      <c r="R111" s="731"/>
      <c r="S111" s="732"/>
      <c r="T111" s="732"/>
      <c r="U111" s="732"/>
      <c r="V111" s="733"/>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15"/>
      <c r="N112" s="715"/>
      <c r="O112" s="715"/>
      <c r="P112" s="715"/>
      <c r="Q112" s="715"/>
      <c r="R112" s="731"/>
      <c r="S112" s="732"/>
      <c r="T112" s="732"/>
      <c r="U112" s="732"/>
      <c r="V112" s="733"/>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15"/>
      <c r="N113" s="715"/>
      <c r="O113" s="715"/>
      <c r="P113" s="715"/>
      <c r="Q113" s="715"/>
      <c r="R113" s="731"/>
      <c r="S113" s="732"/>
      <c r="T113" s="732"/>
      <c r="U113" s="732"/>
      <c r="V113" s="733"/>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15"/>
      <c r="N114" s="715"/>
      <c r="O114" s="715"/>
      <c r="P114" s="715"/>
      <c r="Q114" s="715"/>
      <c r="R114" s="731"/>
      <c r="S114" s="732"/>
      <c r="T114" s="732"/>
      <c r="U114" s="732"/>
      <c r="V114" s="733"/>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15"/>
      <c r="N115" s="715"/>
      <c r="O115" s="715"/>
      <c r="P115" s="715"/>
      <c r="Q115" s="715"/>
      <c r="R115" s="731"/>
      <c r="S115" s="732"/>
      <c r="T115" s="732"/>
      <c r="U115" s="732"/>
      <c r="V115" s="733"/>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15"/>
      <c r="N116" s="715"/>
      <c r="O116" s="715"/>
      <c r="P116" s="715"/>
      <c r="Q116" s="715"/>
      <c r="R116" s="731"/>
      <c r="S116" s="732"/>
      <c r="T116" s="732"/>
      <c r="U116" s="732"/>
      <c r="V116" s="733"/>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15"/>
      <c r="N117" s="715"/>
      <c r="O117" s="715"/>
      <c r="P117" s="715"/>
      <c r="Q117" s="715"/>
      <c r="R117" s="731"/>
      <c r="S117" s="732"/>
      <c r="T117" s="732"/>
      <c r="U117" s="732"/>
      <c r="V117" s="733"/>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15"/>
      <c r="N118" s="715"/>
      <c r="O118" s="715"/>
      <c r="P118" s="715"/>
      <c r="Q118" s="715"/>
      <c r="R118" s="731"/>
      <c r="S118" s="732"/>
      <c r="T118" s="732"/>
      <c r="U118" s="732"/>
      <c r="V118" s="733"/>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15"/>
      <c r="N119" s="715"/>
      <c r="O119" s="715"/>
      <c r="P119" s="715"/>
      <c r="Q119" s="715"/>
      <c r="R119" s="731"/>
      <c r="S119" s="732"/>
      <c r="T119" s="732"/>
      <c r="U119" s="732"/>
      <c r="V119" s="733"/>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15"/>
      <c r="N120" s="715"/>
      <c r="O120" s="715"/>
      <c r="P120" s="715"/>
      <c r="Q120" s="715"/>
      <c r="R120" s="731"/>
      <c r="S120" s="732"/>
      <c r="T120" s="732"/>
      <c r="U120" s="732"/>
      <c r="V120" s="733"/>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15"/>
      <c r="N121" s="715"/>
      <c r="O121" s="715"/>
      <c r="P121" s="715"/>
      <c r="Q121" s="715"/>
      <c r="R121" s="731"/>
      <c r="S121" s="732"/>
      <c r="T121" s="732"/>
      <c r="U121" s="732"/>
      <c r="V121" s="733"/>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15"/>
      <c r="N122" s="715"/>
      <c r="O122" s="715"/>
      <c r="P122" s="715"/>
      <c r="Q122" s="715"/>
      <c r="R122" s="731"/>
      <c r="S122" s="732"/>
      <c r="T122" s="732"/>
      <c r="U122" s="732"/>
      <c r="V122" s="733"/>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15"/>
      <c r="N123" s="715"/>
      <c r="O123" s="715"/>
      <c r="P123" s="715"/>
      <c r="Q123" s="715"/>
      <c r="R123" s="731"/>
      <c r="S123" s="732"/>
      <c r="T123" s="732"/>
      <c r="U123" s="732"/>
      <c r="V123" s="733"/>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15"/>
      <c r="N124" s="715"/>
      <c r="O124" s="715"/>
      <c r="P124" s="715"/>
      <c r="Q124" s="715"/>
      <c r="R124" s="731"/>
      <c r="S124" s="732"/>
      <c r="T124" s="732"/>
      <c r="U124" s="732"/>
      <c r="V124" s="733"/>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15"/>
      <c r="N125" s="715"/>
      <c r="O125" s="715"/>
      <c r="P125" s="715"/>
      <c r="Q125" s="715"/>
      <c r="R125" s="731"/>
      <c r="S125" s="732"/>
      <c r="T125" s="732"/>
      <c r="U125" s="732"/>
      <c r="V125" s="733"/>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15"/>
      <c r="N126" s="715"/>
      <c r="O126" s="715"/>
      <c r="P126" s="715"/>
      <c r="Q126" s="715"/>
      <c r="R126" s="731"/>
      <c r="S126" s="732"/>
      <c r="T126" s="732"/>
      <c r="U126" s="732"/>
      <c r="V126" s="733"/>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15"/>
      <c r="N127" s="715"/>
      <c r="O127" s="715"/>
      <c r="P127" s="715"/>
      <c r="Q127" s="715"/>
      <c r="R127" s="731"/>
      <c r="S127" s="732"/>
      <c r="T127" s="732"/>
      <c r="U127" s="732"/>
      <c r="V127" s="733"/>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15"/>
      <c r="N128" s="715"/>
      <c r="O128" s="715"/>
      <c r="P128" s="715"/>
      <c r="Q128" s="715"/>
      <c r="R128" s="731"/>
      <c r="S128" s="732"/>
      <c r="T128" s="732"/>
      <c r="U128" s="732"/>
      <c r="V128" s="733"/>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15"/>
      <c r="N129" s="715"/>
      <c r="O129" s="715"/>
      <c r="P129" s="715"/>
      <c r="Q129" s="715"/>
      <c r="R129" s="731"/>
      <c r="S129" s="732"/>
      <c r="T129" s="732"/>
      <c r="U129" s="732"/>
      <c r="V129" s="733"/>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15"/>
      <c r="N130" s="715"/>
      <c r="O130" s="715"/>
      <c r="P130" s="715"/>
      <c r="Q130" s="715"/>
      <c r="R130" s="731"/>
      <c r="S130" s="732"/>
      <c r="T130" s="732"/>
      <c r="U130" s="732"/>
      <c r="V130" s="733"/>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15"/>
      <c r="N131" s="715"/>
      <c r="O131" s="715"/>
      <c r="P131" s="715"/>
      <c r="Q131" s="715"/>
      <c r="R131" s="731"/>
      <c r="S131" s="732"/>
      <c r="T131" s="732"/>
      <c r="U131" s="732"/>
      <c r="V131" s="733"/>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34"/>
      <c r="N132" s="734"/>
      <c r="O132" s="734"/>
      <c r="P132" s="734"/>
      <c r="Q132" s="734"/>
      <c r="R132" s="758"/>
      <c r="S132" s="759"/>
      <c r="T132" s="759"/>
      <c r="U132" s="759"/>
      <c r="V132" s="760"/>
      <c r="W132" s="234"/>
      <c r="X132" s="235"/>
      <c r="Y132" s="235"/>
      <c r="Z132" s="236"/>
      <c r="AA132" s="237"/>
    </row>
    <row r="133" spans="1:27" ht="4.5" customHeight="1">
      <c r="A133" s="42"/>
    </row>
    <row r="134" spans="1:27" ht="28.5" customHeight="1">
      <c r="B134" s="46"/>
      <c r="C134" s="736"/>
      <c r="D134" s="736"/>
      <c r="E134" s="736"/>
      <c r="F134" s="736"/>
      <c r="G134" s="736"/>
      <c r="H134" s="736"/>
      <c r="I134" s="736"/>
      <c r="J134" s="736"/>
      <c r="K134" s="736"/>
      <c r="L134" s="736"/>
      <c r="M134" s="736"/>
      <c r="N134" s="736"/>
      <c r="O134" s="736"/>
      <c r="P134" s="736"/>
      <c r="Q134" s="736"/>
      <c r="R134" s="736"/>
      <c r="S134" s="736"/>
      <c r="T134" s="736"/>
      <c r="U134" s="736"/>
      <c r="V134" s="736"/>
      <c r="W134" s="736"/>
      <c r="X134" s="736"/>
      <c r="Y134" s="736"/>
      <c r="Z134" s="736"/>
      <c r="AA134" s="736"/>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4"/>
  <sheetViews>
    <sheetView tabSelected="1" view="pageBreakPreview" zoomScale="120" zoomScaleNormal="120" zoomScaleSheetLayoutView="120" workbookViewId="0">
      <selection activeCell="G9" sqref="G9:AJ9"/>
    </sheetView>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783" t="s">
        <v>170</v>
      </c>
      <c r="Z1" s="783"/>
      <c r="AA1" s="783"/>
      <c r="AB1" s="783"/>
      <c r="AC1" s="783" t="s">
        <v>497</v>
      </c>
      <c r="AD1" s="783"/>
      <c r="AE1" s="783"/>
      <c r="AF1" s="783"/>
      <c r="AG1" s="783"/>
      <c r="AH1" s="783"/>
      <c r="AI1" s="783"/>
      <c r="AJ1" s="783"/>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1003">
        <v>2</v>
      </c>
      <c r="AE4" s="1003"/>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776" t="s">
        <v>230</v>
      </c>
      <c r="B8" s="777"/>
      <c r="C8" s="777"/>
      <c r="D8" s="777"/>
      <c r="E8" s="777"/>
      <c r="F8" s="778"/>
      <c r="G8" s="779" t="str">
        <f>IF(基本情報入力シート!M15="","",基本情報入力シート!M15)</f>
        <v>カブシキガイシャラッシュ</v>
      </c>
      <c r="H8" s="779"/>
      <c r="I8" s="779"/>
      <c r="J8" s="779"/>
      <c r="K8" s="779"/>
      <c r="L8" s="779"/>
      <c r="M8" s="779"/>
      <c r="N8" s="779"/>
      <c r="O8" s="779"/>
      <c r="P8" s="779"/>
      <c r="Q8" s="779"/>
      <c r="R8" s="779"/>
      <c r="S8" s="779"/>
      <c r="T8" s="779"/>
      <c r="U8" s="779"/>
      <c r="V8" s="779"/>
      <c r="W8" s="779"/>
      <c r="X8" s="779"/>
      <c r="Y8" s="779"/>
      <c r="Z8" s="779"/>
      <c r="AA8" s="779"/>
      <c r="AB8" s="779"/>
      <c r="AC8" s="779"/>
      <c r="AD8" s="779"/>
      <c r="AE8" s="779"/>
      <c r="AF8" s="779"/>
      <c r="AG8" s="779"/>
      <c r="AH8" s="779"/>
      <c r="AI8" s="779"/>
      <c r="AJ8" s="780"/>
    </row>
    <row r="9" spans="1:46" s="80" customFormat="1" ht="25.5" customHeight="1">
      <c r="A9" s="808" t="s">
        <v>229</v>
      </c>
      <c r="B9" s="809"/>
      <c r="C9" s="809"/>
      <c r="D9" s="809"/>
      <c r="E9" s="809"/>
      <c r="F9" s="810"/>
      <c r="G9" s="781" t="str">
        <f>IF(基本情報入力シート!M16="","",基本情報入力シート!M16)</f>
        <v>株式会社ラッシュ</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2"/>
    </row>
    <row r="10" spans="1:46" s="80" customFormat="1" ht="12.75" customHeight="1">
      <c r="A10" s="795" t="s">
        <v>233</v>
      </c>
      <c r="B10" s="796"/>
      <c r="C10" s="796"/>
      <c r="D10" s="796"/>
      <c r="E10" s="796"/>
      <c r="F10" s="797"/>
      <c r="G10" s="249" t="s">
        <v>8</v>
      </c>
      <c r="H10" s="1005" t="str">
        <f>IF(基本情報入力シート!AC17="","",基本情報入力シート!AC17)</f>
        <v>690－0011</v>
      </c>
      <c r="I10" s="1005"/>
      <c r="J10" s="1005"/>
      <c r="K10" s="1005"/>
      <c r="L10" s="1005"/>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798"/>
      <c r="B11" s="799"/>
      <c r="C11" s="799"/>
      <c r="D11" s="799"/>
      <c r="E11" s="799"/>
      <c r="F11" s="800"/>
      <c r="G11" s="791" t="str">
        <f>IF(基本情報入力シート!M18="","",基本情報入力シート!M18)</f>
        <v>島根県松江市東津田町１８０６－１</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3"/>
    </row>
    <row r="12" spans="1:46" s="80" customFormat="1" ht="16.5" customHeight="1">
      <c r="A12" s="798"/>
      <c r="B12" s="799"/>
      <c r="C12" s="799"/>
      <c r="D12" s="799"/>
      <c r="E12" s="799"/>
      <c r="F12" s="800"/>
      <c r="G12" s="794" t="str">
        <f>IF(基本情報入力シート!M19="","",基本情報入力シート!M19)</f>
        <v/>
      </c>
      <c r="H12" s="789"/>
      <c r="I12" s="789"/>
      <c r="J12" s="789"/>
      <c r="K12" s="789"/>
      <c r="L12" s="789"/>
      <c r="M12" s="789"/>
      <c r="N12" s="789"/>
      <c r="O12" s="789"/>
      <c r="P12" s="789"/>
      <c r="Q12" s="789"/>
      <c r="R12" s="789"/>
      <c r="S12" s="789"/>
      <c r="T12" s="789"/>
      <c r="U12" s="789"/>
      <c r="V12" s="789"/>
      <c r="W12" s="789"/>
      <c r="X12" s="789"/>
      <c r="Y12" s="789"/>
      <c r="Z12" s="789"/>
      <c r="AA12" s="789"/>
      <c r="AB12" s="789"/>
      <c r="AC12" s="789"/>
      <c r="AD12" s="789"/>
      <c r="AE12" s="789"/>
      <c r="AF12" s="789"/>
      <c r="AG12" s="789"/>
      <c r="AH12" s="789"/>
      <c r="AI12" s="789"/>
      <c r="AJ12" s="790"/>
    </row>
    <row r="13" spans="1:46" s="80" customFormat="1" ht="12">
      <c r="A13" s="801" t="s">
        <v>230</v>
      </c>
      <c r="B13" s="802"/>
      <c r="C13" s="802"/>
      <c r="D13" s="802"/>
      <c r="E13" s="802"/>
      <c r="F13" s="803"/>
      <c r="G13" s="787" t="str">
        <f>IF(基本情報入力シート!M22="","",基本情報入力シート!M22)</f>
        <v>シラネユウヤ</v>
      </c>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I13" s="787"/>
      <c r="AJ13" s="788"/>
    </row>
    <row r="14" spans="1:46" s="80" customFormat="1" ht="25.5" customHeight="1">
      <c r="A14" s="798" t="s">
        <v>228</v>
      </c>
      <c r="B14" s="799"/>
      <c r="C14" s="799"/>
      <c r="D14" s="799"/>
      <c r="E14" s="799"/>
      <c r="F14" s="800"/>
      <c r="G14" s="789" t="str">
        <f>IF(基本情報入力シート!M23="","",基本情報入力シート!M23)</f>
        <v>白根侑哉</v>
      </c>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90"/>
    </row>
    <row r="15" spans="1:46" s="80" customFormat="1" ht="15" customHeight="1">
      <c r="A15" s="784" t="s">
        <v>232</v>
      </c>
      <c r="B15" s="784"/>
      <c r="C15" s="784"/>
      <c r="D15" s="784"/>
      <c r="E15" s="784"/>
      <c r="F15" s="784"/>
      <c r="G15" s="804" t="s">
        <v>0</v>
      </c>
      <c r="H15" s="783"/>
      <c r="I15" s="783"/>
      <c r="J15" s="783"/>
      <c r="K15" s="785" t="str">
        <f>IF(基本情報入力シート!M24="","",基本情報入力シート!M24)</f>
        <v>0852-67-1145</v>
      </c>
      <c r="L15" s="785"/>
      <c r="M15" s="785"/>
      <c r="N15" s="785"/>
      <c r="O15" s="785"/>
      <c r="P15" s="783" t="s">
        <v>1</v>
      </c>
      <c r="Q15" s="783"/>
      <c r="R15" s="783"/>
      <c r="S15" s="783"/>
      <c r="T15" s="785" t="str">
        <f>IF(基本情報入力シート!M25="","",基本情報入力シート!M25)</f>
        <v>0852-67-1146</v>
      </c>
      <c r="U15" s="785"/>
      <c r="V15" s="785"/>
      <c r="W15" s="785"/>
      <c r="X15" s="785"/>
      <c r="Y15" s="783" t="s">
        <v>231</v>
      </c>
      <c r="Z15" s="783"/>
      <c r="AA15" s="783"/>
      <c r="AB15" s="783"/>
      <c r="AC15" s="786" t="str">
        <f>IF(基本情報入力シート!M26="","",基本情報入力シート!M26)</f>
        <v>lush916@jewel.ocn.ne.jp</v>
      </c>
      <c r="AD15" s="786"/>
      <c r="AE15" s="786"/>
      <c r="AF15" s="786"/>
      <c r="AG15" s="786"/>
      <c r="AH15" s="786"/>
      <c r="AI15" s="786"/>
      <c r="AJ15" s="786"/>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770" t="s">
        <v>415</v>
      </c>
      <c r="O26" s="771"/>
      <c r="P26" s="771"/>
      <c r="Q26" s="771"/>
      <c r="R26" s="771"/>
      <c r="S26" s="771"/>
      <c r="T26" s="771"/>
      <c r="U26" s="771"/>
      <c r="V26" s="771"/>
      <c r="W26" s="771"/>
      <c r="X26" s="771"/>
      <c r="Y26" s="771"/>
      <c r="Z26" s="771"/>
      <c r="AA26" s="771"/>
      <c r="AB26" s="771"/>
      <c r="AC26" s="771"/>
      <c r="AD26" s="771"/>
      <c r="AE26" s="771"/>
      <c r="AF26" s="771"/>
      <c r="AG26" s="771"/>
      <c r="AH26" s="771"/>
      <c r="AI26" s="771"/>
      <c r="AJ26" s="772"/>
      <c r="AK26" s="78"/>
      <c r="AT26" s="83"/>
    </row>
    <row r="27" spans="1:46" ht="21" customHeight="1">
      <c r="A27" s="285" t="s">
        <v>11</v>
      </c>
      <c r="B27" s="282" t="s">
        <v>390</v>
      </c>
      <c r="C27" s="286"/>
      <c r="D27" s="286"/>
      <c r="E27" s="286"/>
      <c r="F27" s="286"/>
      <c r="G27" s="286"/>
      <c r="H27" s="286"/>
      <c r="I27" s="286"/>
      <c r="J27" s="286"/>
      <c r="K27" s="286"/>
      <c r="L27" s="286"/>
      <c r="M27" s="287"/>
      <c r="N27" s="773"/>
      <c r="O27" s="774"/>
      <c r="P27" s="774"/>
      <c r="Q27" s="774"/>
      <c r="R27" s="774"/>
      <c r="S27" s="774"/>
      <c r="T27" s="774"/>
      <c r="U27" s="774"/>
      <c r="V27" s="774"/>
      <c r="W27" s="774"/>
      <c r="X27" s="774"/>
      <c r="Y27" s="774"/>
      <c r="Z27" s="774"/>
      <c r="AA27" s="774"/>
      <c r="AB27" s="774"/>
      <c r="AC27" s="774"/>
      <c r="AD27" s="774"/>
      <c r="AE27" s="774"/>
      <c r="AF27" s="774"/>
      <c r="AG27" s="774"/>
      <c r="AH27" s="774"/>
      <c r="AI27" s="774"/>
      <c r="AJ27" s="775"/>
      <c r="AK27" s="78"/>
      <c r="AT27" s="83"/>
    </row>
    <row r="28" spans="1:46" ht="21" customHeight="1" thickBot="1">
      <c r="A28" s="285" t="s">
        <v>85</v>
      </c>
      <c r="B28" s="282" t="s">
        <v>146</v>
      </c>
      <c r="C28" s="286"/>
      <c r="D28" s="1009">
        <f>$AD$4</f>
        <v>2</v>
      </c>
      <c r="E28" s="1009"/>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1010">
        <f>'別紙様式2-2 個表_処遇'!$O$5</f>
        <v>33407436</v>
      </c>
      <c r="AC28" s="1011"/>
      <c r="AD28" s="1011"/>
      <c r="AE28" s="1011"/>
      <c r="AF28" s="1011"/>
      <c r="AG28" s="1011"/>
      <c r="AH28" s="1011"/>
      <c r="AI28" s="1004" t="s">
        <v>2</v>
      </c>
      <c r="AJ28" s="804"/>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1007">
        <f>IFERROR(AB30-AB31,"")</f>
        <v>33500000</v>
      </c>
      <c r="AC29" s="1008"/>
      <c r="AD29" s="1008"/>
      <c r="AE29" s="1008"/>
      <c r="AF29" s="1008"/>
      <c r="AG29" s="1008"/>
      <c r="AH29" s="1008"/>
      <c r="AI29" s="1004" t="s">
        <v>2</v>
      </c>
      <c r="AJ29" s="804"/>
      <c r="AK29" s="78" t="s">
        <v>336</v>
      </c>
      <c r="AL29" s="85" t="str">
        <f>IFERROR(IF(AND(ISNUMBER(AB29),ISNUMBER(AB28),AB29&gt;AB28),"○","☓"),"")</f>
        <v>○</v>
      </c>
      <c r="AM29" s="86" t="s">
        <v>337</v>
      </c>
      <c r="AN29" s="87"/>
      <c r="AO29" s="87"/>
      <c r="AP29" s="87"/>
      <c r="AQ29" s="87"/>
      <c r="AR29" s="87"/>
      <c r="AS29" s="87"/>
      <c r="AT29" s="88"/>
    </row>
    <row r="30" spans="1:46" ht="21" customHeight="1" thickBot="1">
      <c r="A30" s="294"/>
      <c r="B30" s="964" t="s">
        <v>392</v>
      </c>
      <c r="C30" s="965"/>
      <c r="D30" s="965"/>
      <c r="E30" s="965"/>
      <c r="F30" s="965"/>
      <c r="G30" s="965"/>
      <c r="H30" s="965"/>
      <c r="I30" s="965"/>
      <c r="J30" s="965"/>
      <c r="K30" s="965"/>
      <c r="L30" s="965"/>
      <c r="M30" s="965"/>
      <c r="N30" s="965"/>
      <c r="O30" s="965"/>
      <c r="P30" s="965"/>
      <c r="Q30" s="965"/>
      <c r="R30" s="965"/>
      <c r="S30" s="965"/>
      <c r="T30" s="965"/>
      <c r="U30" s="965"/>
      <c r="V30" s="965"/>
      <c r="W30" s="965"/>
      <c r="X30" s="965"/>
      <c r="Y30" s="965"/>
      <c r="Z30" s="965"/>
      <c r="AA30" s="965"/>
      <c r="AB30" s="966">
        <v>212207749</v>
      </c>
      <c r="AC30" s="967"/>
      <c r="AD30" s="967"/>
      <c r="AE30" s="967"/>
      <c r="AF30" s="967"/>
      <c r="AG30" s="967"/>
      <c r="AH30" s="968"/>
      <c r="AI30" s="859" t="s">
        <v>2</v>
      </c>
      <c r="AJ30" s="860"/>
      <c r="AK30" s="78"/>
      <c r="AT30" s="83"/>
    </row>
    <row r="31" spans="1:46" ht="21" customHeight="1" thickBot="1">
      <c r="A31" s="295"/>
      <c r="B31" s="962" t="s">
        <v>443</v>
      </c>
      <c r="C31" s="963"/>
      <c r="D31" s="963"/>
      <c r="E31" s="963"/>
      <c r="F31" s="963"/>
      <c r="G31" s="963"/>
      <c r="H31" s="963"/>
      <c r="I31" s="963"/>
      <c r="J31" s="963"/>
      <c r="K31" s="963"/>
      <c r="L31" s="963"/>
      <c r="M31" s="963"/>
      <c r="N31" s="963"/>
      <c r="O31" s="963"/>
      <c r="P31" s="963"/>
      <c r="Q31" s="963"/>
      <c r="R31" s="963"/>
      <c r="S31" s="963"/>
      <c r="T31" s="963"/>
      <c r="U31" s="963"/>
      <c r="V31" s="963"/>
      <c r="W31" s="963"/>
      <c r="X31" s="963"/>
      <c r="Y31" s="963"/>
      <c r="Z31" s="963"/>
      <c r="AA31" s="963"/>
      <c r="AB31" s="977">
        <f>AB32-AB33-AB34-AB35</f>
        <v>178707749</v>
      </c>
      <c r="AC31" s="978"/>
      <c r="AD31" s="978"/>
      <c r="AE31" s="978"/>
      <c r="AF31" s="978"/>
      <c r="AG31" s="978"/>
      <c r="AH31" s="978"/>
      <c r="AI31" s="981" t="s">
        <v>2</v>
      </c>
      <c r="AJ31" s="982"/>
      <c r="AK31" s="78"/>
      <c r="AT31" s="83"/>
    </row>
    <row r="32" spans="1:46" ht="21" customHeight="1" thickBot="1">
      <c r="A32" s="296"/>
      <c r="B32" s="983"/>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966">
        <v>210126559</v>
      </c>
      <c r="AC32" s="967"/>
      <c r="AD32" s="967"/>
      <c r="AE32" s="967"/>
      <c r="AF32" s="967"/>
      <c r="AG32" s="967"/>
      <c r="AH32" s="968"/>
      <c r="AI32" s="970" t="s">
        <v>2</v>
      </c>
      <c r="AJ32" s="971"/>
      <c r="AK32" s="81"/>
      <c r="AT32" s="83"/>
    </row>
    <row r="33" spans="1:46" ht="21" customHeight="1" thickBot="1">
      <c r="A33" s="296"/>
      <c r="B33" s="983"/>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966">
        <v>26696410</v>
      </c>
      <c r="AC33" s="1001"/>
      <c r="AD33" s="1001"/>
      <c r="AE33" s="1001"/>
      <c r="AF33" s="1001"/>
      <c r="AG33" s="1001"/>
      <c r="AH33" s="1002"/>
      <c r="AI33" s="859" t="s">
        <v>2</v>
      </c>
      <c r="AJ33" s="860"/>
      <c r="AK33" s="81"/>
      <c r="AT33" s="83"/>
    </row>
    <row r="34" spans="1:46" ht="21" customHeight="1" thickBot="1">
      <c r="A34" s="296"/>
      <c r="B34" s="983"/>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72">
        <v>4722400</v>
      </c>
      <c r="AC34" s="973"/>
      <c r="AD34" s="973"/>
      <c r="AE34" s="973"/>
      <c r="AF34" s="973"/>
      <c r="AG34" s="973"/>
      <c r="AH34" s="974"/>
      <c r="AI34" s="859" t="s">
        <v>2</v>
      </c>
      <c r="AJ34" s="860"/>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84">
        <v>0</v>
      </c>
      <c r="AC35" s="985"/>
      <c r="AD35" s="985"/>
      <c r="AE35" s="985"/>
      <c r="AF35" s="985"/>
      <c r="AG35" s="985"/>
      <c r="AH35" s="986"/>
      <c r="AI35" s="987" t="s">
        <v>254</v>
      </c>
      <c r="AJ35" s="988"/>
      <c r="AK35" s="81"/>
      <c r="AT35" s="83"/>
    </row>
    <row r="36" spans="1:46" s="80" customFormat="1" ht="21" customHeight="1" thickBot="1">
      <c r="A36" s="250" t="s">
        <v>147</v>
      </c>
      <c r="B36" s="979" t="s">
        <v>16</v>
      </c>
      <c r="C36" s="979"/>
      <c r="D36" s="979"/>
      <c r="E36" s="979"/>
      <c r="F36" s="979"/>
      <c r="G36" s="979"/>
      <c r="H36" s="979"/>
      <c r="I36" s="979"/>
      <c r="J36" s="979"/>
      <c r="K36" s="979"/>
      <c r="L36" s="980"/>
      <c r="M36" s="308"/>
      <c r="N36" s="309" t="s">
        <v>84</v>
      </c>
      <c r="O36" s="309"/>
      <c r="P36" s="975">
        <v>2</v>
      </c>
      <c r="Q36" s="975"/>
      <c r="R36" s="309" t="s">
        <v>12</v>
      </c>
      <c r="S36" s="975">
        <v>4</v>
      </c>
      <c r="T36" s="975"/>
      <c r="U36" s="309" t="s">
        <v>13</v>
      </c>
      <c r="V36" s="841" t="s">
        <v>14</v>
      </c>
      <c r="W36" s="841"/>
      <c r="X36" s="309" t="s">
        <v>84</v>
      </c>
      <c r="Y36" s="309"/>
      <c r="Z36" s="975">
        <v>3</v>
      </c>
      <c r="AA36" s="975"/>
      <c r="AB36" s="309" t="s">
        <v>12</v>
      </c>
      <c r="AC36" s="975">
        <v>3</v>
      </c>
      <c r="AD36" s="975"/>
      <c r="AE36" s="309" t="s">
        <v>13</v>
      </c>
      <c r="AF36" s="309"/>
      <c r="AG36" s="309"/>
      <c r="AH36" s="841"/>
      <c r="AI36" s="841"/>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76" t="s">
        <v>393</v>
      </c>
      <c r="C39" s="976"/>
      <c r="D39" s="976"/>
      <c r="E39" s="976"/>
      <c r="F39" s="976"/>
      <c r="G39" s="976"/>
      <c r="H39" s="976"/>
      <c r="I39" s="976"/>
      <c r="J39" s="976"/>
      <c r="K39" s="976"/>
      <c r="L39" s="976"/>
      <c r="M39" s="976"/>
      <c r="N39" s="976"/>
      <c r="O39" s="976"/>
      <c r="P39" s="976"/>
      <c r="Q39" s="976"/>
      <c r="R39" s="976"/>
      <c r="S39" s="976"/>
      <c r="T39" s="976"/>
      <c r="U39" s="976"/>
      <c r="V39" s="976"/>
      <c r="W39" s="976"/>
      <c r="X39" s="976"/>
      <c r="Y39" s="976"/>
      <c r="Z39" s="976"/>
      <c r="AA39" s="976"/>
      <c r="AB39" s="976"/>
      <c r="AC39" s="976"/>
      <c r="AD39" s="976"/>
      <c r="AE39" s="976"/>
      <c r="AF39" s="976"/>
      <c r="AG39" s="976"/>
      <c r="AH39" s="976"/>
      <c r="AI39" s="976"/>
      <c r="AJ39" s="976"/>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87"/>
      <c r="AO39" s="87"/>
      <c r="AP39" s="87"/>
      <c r="AQ39" s="87"/>
      <c r="AR39" s="87"/>
      <c r="AS39" s="87"/>
      <c r="AT39" s="88"/>
    </row>
    <row r="40" spans="1:46" ht="24" customHeight="1">
      <c r="A40" s="318" t="s">
        <v>164</v>
      </c>
      <c r="B40" s="969" t="s">
        <v>445</v>
      </c>
      <c r="C40" s="969"/>
      <c r="D40" s="969"/>
      <c r="E40" s="969"/>
      <c r="F40" s="969"/>
      <c r="G40" s="969"/>
      <c r="H40" s="969"/>
      <c r="I40" s="969"/>
      <c r="J40" s="969"/>
      <c r="K40" s="969"/>
      <c r="L40" s="969"/>
      <c r="M40" s="969"/>
      <c r="N40" s="969"/>
      <c r="O40" s="969"/>
      <c r="P40" s="969"/>
      <c r="Q40" s="969"/>
      <c r="R40" s="969"/>
      <c r="S40" s="969"/>
      <c r="T40" s="969"/>
      <c r="U40" s="969"/>
      <c r="V40" s="969"/>
      <c r="W40" s="969"/>
      <c r="X40" s="969"/>
      <c r="Y40" s="969"/>
      <c r="Z40" s="969"/>
      <c r="AA40" s="969"/>
      <c r="AB40" s="969"/>
      <c r="AC40" s="969"/>
      <c r="AD40" s="969"/>
      <c r="AE40" s="969"/>
      <c r="AF40" s="969"/>
      <c r="AG40" s="969"/>
      <c r="AH40" s="969"/>
      <c r="AI40" s="969"/>
      <c r="AJ40" s="969"/>
      <c r="AK40" s="78"/>
      <c r="AT40" s="83"/>
    </row>
    <row r="41" spans="1:46" s="84" customFormat="1" ht="36" customHeight="1">
      <c r="A41" s="318" t="s">
        <v>164</v>
      </c>
      <c r="B41" s="969" t="s">
        <v>446</v>
      </c>
      <c r="C41" s="969"/>
      <c r="D41" s="969"/>
      <c r="E41" s="969"/>
      <c r="F41" s="969"/>
      <c r="G41" s="969"/>
      <c r="H41" s="969"/>
      <c r="I41" s="969"/>
      <c r="J41" s="969"/>
      <c r="K41" s="969"/>
      <c r="L41" s="969"/>
      <c r="M41" s="969"/>
      <c r="N41" s="969"/>
      <c r="O41" s="969"/>
      <c r="P41" s="969"/>
      <c r="Q41" s="969"/>
      <c r="R41" s="969"/>
      <c r="S41" s="969"/>
      <c r="T41" s="969"/>
      <c r="U41" s="969"/>
      <c r="V41" s="969"/>
      <c r="W41" s="969"/>
      <c r="X41" s="969"/>
      <c r="Y41" s="969"/>
      <c r="Z41" s="969"/>
      <c r="AA41" s="969"/>
      <c r="AB41" s="969"/>
      <c r="AC41" s="969"/>
      <c r="AD41" s="969"/>
      <c r="AE41" s="969"/>
      <c r="AF41" s="969"/>
      <c r="AG41" s="969"/>
      <c r="AH41" s="969"/>
      <c r="AI41" s="969"/>
      <c r="AJ41" s="969"/>
      <c r="AK41" s="78"/>
      <c r="AT41" s="90"/>
    </row>
    <row r="42" spans="1:46" s="84" customFormat="1" ht="36" customHeight="1">
      <c r="A42" s="318" t="s">
        <v>164</v>
      </c>
      <c r="B42" s="928" t="s">
        <v>439</v>
      </c>
      <c r="C42" s="928"/>
      <c r="D42" s="928"/>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54" t="s">
        <v>362</v>
      </c>
      <c r="C45" s="854"/>
      <c r="D45" s="854"/>
      <c r="E45" s="854"/>
      <c r="F45" s="854"/>
      <c r="G45" s="854"/>
      <c r="H45" s="854"/>
      <c r="I45" s="854"/>
      <c r="J45" s="854"/>
      <c r="K45" s="854"/>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1013" t="s">
        <v>137</v>
      </c>
      <c r="C46" s="1013"/>
      <c r="D46" s="1013"/>
      <c r="E46" s="1013"/>
      <c r="F46" s="1013"/>
      <c r="G46" s="1013"/>
      <c r="H46" s="1013"/>
      <c r="I46" s="1013"/>
      <c r="J46" s="1013"/>
      <c r="K46" s="1013"/>
      <c r="L46" s="322"/>
      <c r="M46" s="1028" t="s">
        <v>227</v>
      </c>
      <c r="N46" s="1029"/>
      <c r="O46" s="1029"/>
      <c r="P46" s="1029"/>
      <c r="Q46" s="1029"/>
      <c r="R46" s="1029"/>
      <c r="S46" s="1029"/>
      <c r="T46" s="1029"/>
      <c r="U46" s="1029"/>
      <c r="V46" s="1029"/>
      <c r="W46" s="1029"/>
      <c r="X46" s="1029"/>
      <c r="Y46" s="1029"/>
      <c r="Z46" s="1029"/>
      <c r="AA46" s="1029"/>
      <c r="AB46" s="1029"/>
      <c r="AC46" s="1029"/>
      <c r="AD46" s="1029"/>
      <c r="AE46" s="1029"/>
      <c r="AF46" s="1029"/>
      <c r="AG46" s="1029"/>
      <c r="AH46" s="1029"/>
      <c r="AI46" s="1029"/>
      <c r="AJ46" s="1030"/>
      <c r="AK46" s="78"/>
      <c r="AL46" s="91"/>
      <c r="AT46" s="83"/>
    </row>
    <row r="47" spans="1:46" ht="27.75" customHeight="1">
      <c r="A47" s="325" t="s">
        <v>85</v>
      </c>
      <c r="B47" s="1036" t="s">
        <v>447</v>
      </c>
      <c r="C47" s="1036"/>
      <c r="D47" s="1036"/>
      <c r="E47" s="1036"/>
      <c r="F47" s="1036"/>
      <c r="G47" s="1036"/>
      <c r="H47" s="1036"/>
      <c r="I47" s="1036"/>
      <c r="J47" s="1036"/>
      <c r="K47" s="1036"/>
      <c r="L47" s="322"/>
      <c r="M47" s="1028"/>
      <c r="N47" s="1029"/>
      <c r="O47" s="1029"/>
      <c r="P47" s="1029"/>
      <c r="Q47" s="1029"/>
      <c r="R47" s="1029"/>
      <c r="S47" s="1029"/>
      <c r="T47" s="1029"/>
      <c r="U47" s="1029"/>
      <c r="V47" s="1029"/>
      <c r="W47" s="1029"/>
      <c r="X47" s="1029"/>
      <c r="Y47" s="1029"/>
      <c r="Z47" s="1029"/>
      <c r="AA47" s="1029"/>
      <c r="AB47" s="1029"/>
      <c r="AC47" s="1029"/>
      <c r="AD47" s="1029"/>
      <c r="AE47" s="1029"/>
      <c r="AF47" s="1029"/>
      <c r="AG47" s="1029"/>
      <c r="AH47" s="1029"/>
      <c r="AI47" s="1029"/>
      <c r="AJ47" s="1030"/>
      <c r="AK47" s="78"/>
      <c r="AL47" s="91"/>
      <c r="AT47" s="83"/>
    </row>
    <row r="48" spans="1:46" ht="21" customHeight="1">
      <c r="A48" s="285" t="s">
        <v>30</v>
      </c>
      <c r="B48" s="854" t="s">
        <v>394</v>
      </c>
      <c r="C48" s="854"/>
      <c r="D48" s="854"/>
      <c r="E48" s="854"/>
      <c r="F48" s="854"/>
      <c r="G48" s="854"/>
      <c r="H48" s="854"/>
      <c r="I48" s="854"/>
      <c r="J48" s="854"/>
      <c r="K48" s="854"/>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09">
        <f>AD4</f>
        <v>2</v>
      </c>
      <c r="E49" s="809"/>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1034">
        <f>'別紙様式2-3 個表_特定'!O5</f>
        <v>11284800</v>
      </c>
      <c r="AC49" s="1035"/>
      <c r="AD49" s="1035"/>
      <c r="AE49" s="1035"/>
      <c r="AF49" s="1035"/>
      <c r="AG49" s="1035"/>
      <c r="AH49" s="1035"/>
      <c r="AI49" s="1004" t="s">
        <v>2</v>
      </c>
      <c r="AJ49" s="804"/>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1007">
        <f>AB51-AB52</f>
        <v>42718810</v>
      </c>
      <c r="AC50" s="1008"/>
      <c r="AD50" s="1008"/>
      <c r="AE50" s="1008"/>
      <c r="AF50" s="1008"/>
      <c r="AG50" s="1008"/>
      <c r="AH50" s="1008"/>
      <c r="AI50" s="1004" t="s">
        <v>2</v>
      </c>
      <c r="AJ50" s="804"/>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998">
        <v>95552133</v>
      </c>
      <c r="AC51" s="999"/>
      <c r="AD51" s="999"/>
      <c r="AE51" s="999"/>
      <c r="AF51" s="999"/>
      <c r="AG51" s="999"/>
      <c r="AH51" s="1000"/>
      <c r="AI51" s="859" t="s">
        <v>2</v>
      </c>
      <c r="AJ51" s="860"/>
      <c r="AK51" s="78"/>
      <c r="AT51" s="83"/>
    </row>
    <row r="52" spans="1:50" ht="21" customHeight="1" thickBot="1">
      <c r="A52" s="329"/>
      <c r="B52" s="1023" t="s">
        <v>449</v>
      </c>
      <c r="C52" s="1024"/>
      <c r="D52" s="1024"/>
      <c r="E52" s="1024"/>
      <c r="F52" s="1024"/>
      <c r="G52" s="1024"/>
      <c r="H52" s="1024"/>
      <c r="I52" s="1024"/>
      <c r="J52" s="1024"/>
      <c r="K52" s="1024"/>
      <c r="L52" s="1024"/>
      <c r="M52" s="1024"/>
      <c r="N52" s="1024"/>
      <c r="O52" s="1024"/>
      <c r="P52" s="1024"/>
      <c r="Q52" s="1024"/>
      <c r="R52" s="1024"/>
      <c r="S52" s="1024"/>
      <c r="T52" s="1024"/>
      <c r="U52" s="1024"/>
      <c r="V52" s="1024"/>
      <c r="W52" s="1024"/>
      <c r="X52" s="1024"/>
      <c r="Y52" s="1024"/>
      <c r="Z52" s="1024"/>
      <c r="AA52" s="1024"/>
      <c r="AB52" s="977">
        <f>$AB$53-AB54-AB55-AB56</f>
        <v>52833323</v>
      </c>
      <c r="AC52" s="978"/>
      <c r="AD52" s="978"/>
      <c r="AE52" s="978"/>
      <c r="AF52" s="978"/>
      <c r="AG52" s="978"/>
      <c r="AH52" s="978"/>
      <c r="AI52" s="981" t="s">
        <v>2</v>
      </c>
      <c r="AJ52" s="982"/>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998">
        <v>84252133</v>
      </c>
      <c r="AC53" s="999"/>
      <c r="AD53" s="999"/>
      <c r="AE53" s="999"/>
      <c r="AF53" s="999"/>
      <c r="AG53" s="999"/>
      <c r="AH53" s="1000"/>
      <c r="AI53" s="970" t="s">
        <v>2</v>
      </c>
      <c r="AJ53" s="971"/>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998">
        <v>26696410</v>
      </c>
      <c r="AC54" s="999"/>
      <c r="AD54" s="999"/>
      <c r="AE54" s="999"/>
      <c r="AF54" s="999"/>
      <c r="AG54" s="999"/>
      <c r="AH54" s="1000"/>
      <c r="AI54" s="859" t="s">
        <v>2</v>
      </c>
      <c r="AJ54" s="860"/>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869">
        <v>4722400</v>
      </c>
      <c r="AC55" s="870"/>
      <c r="AD55" s="870"/>
      <c r="AE55" s="870"/>
      <c r="AF55" s="870"/>
      <c r="AG55" s="870"/>
      <c r="AH55" s="871"/>
      <c r="AI55" s="859" t="s">
        <v>2</v>
      </c>
      <c r="AJ55" s="860"/>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1037">
        <v>0</v>
      </c>
      <c r="AC56" s="1038"/>
      <c r="AD56" s="1038"/>
      <c r="AE56" s="1038"/>
      <c r="AF56" s="1038"/>
      <c r="AG56" s="1038"/>
      <c r="AH56" s="1039"/>
      <c r="AI56" s="1040" t="s">
        <v>254</v>
      </c>
      <c r="AJ56" s="810"/>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1031" t="s">
        <v>204</v>
      </c>
      <c r="T57" s="1032"/>
      <c r="U57" s="1032"/>
      <c r="V57" s="1032"/>
      <c r="W57" s="1032"/>
      <c r="X57" s="1033"/>
      <c r="Y57" s="1042" t="s">
        <v>396</v>
      </c>
      <c r="Z57" s="1043"/>
      <c r="AA57" s="1043"/>
      <c r="AB57" s="1043"/>
      <c r="AC57" s="1043"/>
      <c r="AD57" s="1044"/>
      <c r="AE57" s="1042" t="s">
        <v>205</v>
      </c>
      <c r="AF57" s="1043"/>
      <c r="AG57" s="1043"/>
      <c r="AH57" s="1043"/>
      <c r="AI57" s="1043"/>
      <c r="AJ57" s="1044"/>
      <c r="AL57" s="95" t="s">
        <v>283</v>
      </c>
      <c r="AT57" s="83"/>
    </row>
    <row r="58" spans="1:50" ht="21.75" customHeight="1" thickBot="1">
      <c r="A58" s="1022"/>
      <c r="B58" s="1025" t="s">
        <v>450</v>
      </c>
      <c r="C58" s="1026"/>
      <c r="D58" s="1026"/>
      <c r="E58" s="1026"/>
      <c r="F58" s="1026"/>
      <c r="G58" s="1026"/>
      <c r="H58" s="1026"/>
      <c r="I58" s="1026"/>
      <c r="J58" s="1026"/>
      <c r="K58" s="1026"/>
      <c r="L58" s="1026"/>
      <c r="M58" s="1026"/>
      <c r="N58" s="1026"/>
      <c r="O58" s="1026"/>
      <c r="P58" s="1026"/>
      <c r="Q58" s="1026"/>
      <c r="R58" s="1027"/>
      <c r="S58" s="947">
        <v>37880874</v>
      </c>
      <c r="T58" s="948"/>
      <c r="U58" s="948"/>
      <c r="V58" s="948"/>
      <c r="W58" s="949"/>
      <c r="X58" s="346" t="s">
        <v>2</v>
      </c>
      <c r="Y58" s="947">
        <v>46371259</v>
      </c>
      <c r="Z58" s="948"/>
      <c r="AA58" s="948"/>
      <c r="AB58" s="948"/>
      <c r="AC58" s="949"/>
      <c r="AD58" s="347" t="s">
        <v>2</v>
      </c>
      <c r="AE58" s="947">
        <v>0</v>
      </c>
      <c r="AF58" s="948"/>
      <c r="AG58" s="948"/>
      <c r="AH58" s="948"/>
      <c r="AI58" s="949"/>
      <c r="AJ58" s="348" t="s">
        <v>2</v>
      </c>
      <c r="AL58" s="95" t="s">
        <v>217</v>
      </c>
      <c r="AT58" s="83"/>
    </row>
    <row r="59" spans="1:50" ht="21.75" customHeight="1" thickBot="1">
      <c r="A59" s="1022"/>
      <c r="B59" s="349" t="s">
        <v>451</v>
      </c>
      <c r="C59" s="350"/>
      <c r="D59" s="350"/>
      <c r="E59" s="350"/>
      <c r="F59" s="350"/>
      <c r="G59" s="350"/>
      <c r="H59" s="350"/>
      <c r="I59" s="350"/>
      <c r="J59" s="350"/>
      <c r="K59" s="350"/>
      <c r="L59" s="351"/>
      <c r="M59" s="351"/>
      <c r="N59" s="351"/>
      <c r="O59" s="351"/>
      <c r="P59" s="351"/>
      <c r="Q59" s="351"/>
      <c r="R59" s="352"/>
      <c r="S59" s="880">
        <v>144</v>
      </c>
      <c r="T59" s="881"/>
      <c r="U59" s="881"/>
      <c r="V59" s="881"/>
      <c r="W59" s="882"/>
      <c r="X59" s="353" t="s">
        <v>89</v>
      </c>
      <c r="Y59" s="880">
        <v>348</v>
      </c>
      <c r="Z59" s="881"/>
      <c r="AA59" s="881"/>
      <c r="AB59" s="881"/>
      <c r="AC59" s="882"/>
      <c r="AD59" s="354" t="s">
        <v>89</v>
      </c>
      <c r="AE59" s="880">
        <v>0</v>
      </c>
      <c r="AF59" s="881"/>
      <c r="AG59" s="881"/>
      <c r="AH59" s="881"/>
      <c r="AI59" s="882"/>
      <c r="AJ59" s="355" t="s">
        <v>89</v>
      </c>
      <c r="AL59" s="95" t="s">
        <v>222</v>
      </c>
      <c r="AT59" s="83"/>
    </row>
    <row r="60" spans="1:50" ht="21.75" customHeight="1" thickBot="1">
      <c r="A60" s="1022"/>
      <c r="B60" s="356" t="s">
        <v>452</v>
      </c>
      <c r="C60" s="357"/>
      <c r="D60" s="357"/>
      <c r="E60" s="357"/>
      <c r="F60" s="357"/>
      <c r="G60" s="357"/>
      <c r="H60" s="357"/>
      <c r="I60" s="357"/>
      <c r="J60" s="357"/>
      <c r="K60" s="357"/>
      <c r="L60" s="358"/>
      <c r="M60" s="358"/>
      <c r="N60" s="358"/>
      <c r="O60" s="358"/>
      <c r="P60" s="358"/>
      <c r="Q60" s="358"/>
      <c r="R60" s="358"/>
      <c r="S60" s="864">
        <v>12</v>
      </c>
      <c r="T60" s="865"/>
      <c r="U60" s="865"/>
      <c r="V60" s="865"/>
      <c r="W60" s="866"/>
      <c r="X60" s="353" t="s">
        <v>89</v>
      </c>
      <c r="Y60" s="864">
        <v>29</v>
      </c>
      <c r="Z60" s="865"/>
      <c r="AA60" s="865"/>
      <c r="AB60" s="865"/>
      <c r="AC60" s="866"/>
      <c r="AD60" s="354" t="s">
        <v>89</v>
      </c>
      <c r="AE60" s="864">
        <v>0</v>
      </c>
      <c r="AF60" s="865"/>
      <c r="AG60" s="865"/>
      <c r="AH60" s="865"/>
      <c r="AI60" s="866"/>
      <c r="AJ60" s="355" t="s">
        <v>89</v>
      </c>
      <c r="AL60" s="95" t="s">
        <v>282</v>
      </c>
      <c r="AT60" s="83"/>
    </row>
    <row r="61" spans="1:50" ht="21.75" customHeight="1" thickBot="1">
      <c r="A61" s="1022"/>
      <c r="B61" s="356" t="s">
        <v>453</v>
      </c>
      <c r="C61" s="359"/>
      <c r="D61" s="359"/>
      <c r="E61" s="359"/>
      <c r="F61" s="359"/>
      <c r="G61" s="359"/>
      <c r="H61" s="359"/>
      <c r="I61" s="359"/>
      <c r="J61" s="359"/>
      <c r="K61" s="359"/>
      <c r="L61" s="327"/>
      <c r="M61" s="327"/>
      <c r="N61" s="327"/>
      <c r="O61" s="327"/>
      <c r="P61" s="327"/>
      <c r="Q61" s="327"/>
      <c r="R61" s="327"/>
      <c r="S61" s="861">
        <f>IFERROR(ROUND(S58/S59,),"")</f>
        <v>263062</v>
      </c>
      <c r="T61" s="862"/>
      <c r="U61" s="862"/>
      <c r="V61" s="862"/>
      <c r="W61" s="863"/>
      <c r="X61" s="353" t="s">
        <v>2</v>
      </c>
      <c r="Y61" s="861">
        <f>IFERROR(ROUND(Y58/Y59,),"")</f>
        <v>133251</v>
      </c>
      <c r="Z61" s="862"/>
      <c r="AA61" s="862"/>
      <c r="AB61" s="862"/>
      <c r="AC61" s="863"/>
      <c r="AD61" s="353" t="s">
        <v>2</v>
      </c>
      <c r="AE61" s="861" t="str">
        <f>IFERROR(ROUND(AE58/AE59,),"")</f>
        <v/>
      </c>
      <c r="AF61" s="862"/>
      <c r="AG61" s="862"/>
      <c r="AH61" s="862"/>
      <c r="AI61" s="863"/>
      <c r="AJ61" s="355" t="s">
        <v>2</v>
      </c>
      <c r="AL61" s="95" t="s">
        <v>360</v>
      </c>
      <c r="AT61" s="83"/>
    </row>
    <row r="62" spans="1:50" ht="18" customHeight="1">
      <c r="A62" s="1022"/>
      <c r="B62" s="1017" t="s">
        <v>454</v>
      </c>
      <c r="C62" s="1018"/>
      <c r="D62" s="1018"/>
      <c r="E62" s="1018"/>
      <c r="F62" s="1018"/>
      <c r="G62" s="1018"/>
      <c r="H62" s="1018"/>
      <c r="I62" s="1018"/>
      <c r="J62" s="1018"/>
      <c r="K62" s="360"/>
      <c r="L62" s="361" t="s">
        <v>352</v>
      </c>
      <c r="M62" s="362"/>
      <c r="N62" s="362"/>
      <c r="O62" s="362"/>
      <c r="P62" s="362"/>
      <c r="Q62" s="362"/>
      <c r="R62" s="362"/>
      <c r="S62" s="878">
        <f>CEILING(AN63,1)</f>
        <v>78367</v>
      </c>
      <c r="T62" s="879"/>
      <c r="U62" s="879"/>
      <c r="V62" s="879"/>
      <c r="W62" s="879"/>
      <c r="X62" s="363" t="s">
        <v>353</v>
      </c>
      <c r="Y62" s="875"/>
      <c r="Z62" s="876"/>
      <c r="AA62" s="876"/>
      <c r="AB62" s="876"/>
      <c r="AC62" s="876"/>
      <c r="AD62" s="877"/>
      <c r="AE62" s="1014"/>
      <c r="AF62" s="1015"/>
      <c r="AG62" s="1015"/>
      <c r="AH62" s="1015"/>
      <c r="AI62" s="1015"/>
      <c r="AJ62" s="1016"/>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1022"/>
      <c r="B63" s="910"/>
      <c r="C63" s="911"/>
      <c r="D63" s="911"/>
      <c r="E63" s="911"/>
      <c r="F63" s="911"/>
      <c r="G63" s="911"/>
      <c r="H63" s="911"/>
      <c r="I63" s="911"/>
      <c r="J63" s="911"/>
      <c r="K63" s="364"/>
      <c r="L63" s="357"/>
      <c r="M63" s="365" t="s">
        <v>269</v>
      </c>
      <c r="N63" s="867">
        <f>T63</f>
        <v>11284848</v>
      </c>
      <c r="O63" s="867"/>
      <c r="P63" s="867"/>
      <c r="Q63" s="365" t="s">
        <v>353</v>
      </c>
      <c r="R63" s="366" t="s">
        <v>354</v>
      </c>
      <c r="S63" s="367" t="s">
        <v>269</v>
      </c>
      <c r="T63" s="868">
        <f>S60*S62*12</f>
        <v>11284848</v>
      </c>
      <c r="U63" s="868"/>
      <c r="V63" s="868"/>
      <c r="W63" s="368" t="s">
        <v>353</v>
      </c>
      <c r="X63" s="369" t="s">
        <v>354</v>
      </c>
      <c r="Y63" s="875"/>
      <c r="Z63" s="876"/>
      <c r="AA63" s="876"/>
      <c r="AB63" s="876"/>
      <c r="AC63" s="876"/>
      <c r="AD63" s="877"/>
      <c r="AE63" s="1014"/>
      <c r="AF63" s="1015"/>
      <c r="AG63" s="1015"/>
      <c r="AH63" s="1015"/>
      <c r="AI63" s="1015"/>
      <c r="AJ63" s="1016"/>
      <c r="AL63" s="104" t="s">
        <v>219</v>
      </c>
      <c r="AM63" s="104" t="s">
        <v>212</v>
      </c>
      <c r="AN63" s="105">
        <f>AB49/(S60*12)</f>
        <v>78366.666666666672</v>
      </c>
      <c r="AO63" s="106"/>
      <c r="AP63" s="105"/>
      <c r="AQ63" s="101"/>
      <c r="AR63" s="107"/>
      <c r="AS63" s="101"/>
      <c r="AT63" s="108" t="s">
        <v>348</v>
      </c>
      <c r="AU63" s="101"/>
      <c r="AV63" s="101"/>
      <c r="AW63" s="101"/>
      <c r="AX63" s="103"/>
    </row>
    <row r="64" spans="1:50" ht="18" customHeight="1" thickBot="1">
      <c r="A64" s="1022"/>
      <c r="B64" s="910"/>
      <c r="C64" s="911"/>
      <c r="D64" s="911"/>
      <c r="E64" s="911"/>
      <c r="F64" s="911"/>
      <c r="G64" s="911"/>
      <c r="H64" s="911"/>
      <c r="I64" s="911"/>
      <c r="J64" s="911"/>
      <c r="K64" s="360"/>
      <c r="L64" s="361" t="s">
        <v>355</v>
      </c>
      <c r="M64" s="362"/>
      <c r="N64" s="362"/>
      <c r="O64" s="362"/>
      <c r="P64" s="362"/>
      <c r="Q64" s="362"/>
      <c r="R64" s="362"/>
      <c r="S64" s="1019">
        <f>IF((CEILING(AN66,1)-AN66)-2*(CEILING(AO66,1)-AO66)&gt;=0,CEILING(AN66,1),CEILING(AN66+AS67/S60/12,1))</f>
        <v>35488</v>
      </c>
      <c r="T64" s="1020"/>
      <c r="U64" s="1020"/>
      <c r="V64" s="1020"/>
      <c r="W64" s="1020"/>
      <c r="X64" s="370" t="s">
        <v>353</v>
      </c>
      <c r="Y64" s="1019">
        <f>IF((CEILING(AN66,1)-AN66)-2*(CEILING(AO66,1)-AO66)&gt;=0,CEILING(AO66,1),FLOOR(AO66,1))</f>
        <v>17743</v>
      </c>
      <c r="Z64" s="1020"/>
      <c r="AA64" s="1020"/>
      <c r="AB64" s="1020"/>
      <c r="AC64" s="1020"/>
      <c r="AD64" s="370" t="s">
        <v>353</v>
      </c>
      <c r="AE64" s="951"/>
      <c r="AF64" s="952"/>
      <c r="AG64" s="952"/>
      <c r="AH64" s="952"/>
      <c r="AI64" s="952"/>
      <c r="AJ64" s="953"/>
      <c r="AL64" s="109"/>
      <c r="AM64" s="110" t="s">
        <v>213</v>
      </c>
      <c r="AN64" s="111">
        <f>AB49</f>
        <v>11284800</v>
      </c>
      <c r="AO64" s="112"/>
      <c r="AP64" s="111"/>
      <c r="AQ64" s="113">
        <f>SUM(AN64:AP64)</f>
        <v>11284800</v>
      </c>
      <c r="AR64" s="114">
        <f>AQ64-S60*S62*12</f>
        <v>-48</v>
      </c>
      <c r="AS64" s="115" t="s">
        <v>310</v>
      </c>
      <c r="AT64" s="116"/>
      <c r="AU64" s="117"/>
      <c r="AV64" s="117"/>
      <c r="AW64" s="117"/>
      <c r="AX64" s="118"/>
    </row>
    <row r="65" spans="1:50" ht="18" customHeight="1" thickBot="1">
      <c r="A65" s="1022"/>
      <c r="B65" s="910"/>
      <c r="C65" s="911"/>
      <c r="D65" s="911"/>
      <c r="E65" s="911"/>
      <c r="F65" s="911"/>
      <c r="G65" s="911"/>
      <c r="H65" s="911"/>
      <c r="I65" s="911"/>
      <c r="J65" s="911"/>
      <c r="K65" s="364"/>
      <c r="L65" s="357"/>
      <c r="M65" s="365" t="s">
        <v>269</v>
      </c>
      <c r="N65" s="867">
        <f>SUM(T65,Z65)</f>
        <v>11284836</v>
      </c>
      <c r="O65" s="867"/>
      <c r="P65" s="867"/>
      <c r="Q65" s="365" t="s">
        <v>353</v>
      </c>
      <c r="R65" s="366" t="s">
        <v>354</v>
      </c>
      <c r="S65" s="371" t="s">
        <v>269</v>
      </c>
      <c r="T65" s="867">
        <f>S60*S64*12</f>
        <v>5110272</v>
      </c>
      <c r="U65" s="867"/>
      <c r="V65" s="867"/>
      <c r="W65" s="365" t="s">
        <v>353</v>
      </c>
      <c r="X65" s="372" t="s">
        <v>354</v>
      </c>
      <c r="Y65" s="371" t="s">
        <v>269</v>
      </c>
      <c r="Z65" s="867">
        <f>Y60*Y64*12</f>
        <v>6174564</v>
      </c>
      <c r="AA65" s="867"/>
      <c r="AB65" s="867"/>
      <c r="AC65" s="365" t="s">
        <v>353</v>
      </c>
      <c r="AD65" s="372" t="s">
        <v>354</v>
      </c>
      <c r="AE65" s="954"/>
      <c r="AF65" s="955"/>
      <c r="AG65" s="955"/>
      <c r="AH65" s="955"/>
      <c r="AI65" s="955"/>
      <c r="AJ65" s="956"/>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1022"/>
      <c r="B66" s="910"/>
      <c r="C66" s="911"/>
      <c r="D66" s="911"/>
      <c r="E66" s="911"/>
      <c r="F66" s="911"/>
      <c r="G66" s="911"/>
      <c r="H66" s="911"/>
      <c r="I66" s="911"/>
      <c r="J66" s="911"/>
      <c r="K66" s="373"/>
      <c r="L66" s="361" t="s">
        <v>356</v>
      </c>
      <c r="M66" s="362"/>
      <c r="N66" s="362"/>
      <c r="O66" s="362"/>
      <c r="P66" s="362"/>
      <c r="Q66" s="362"/>
      <c r="R66" s="362"/>
      <c r="S66" s="878">
        <f>IF((CEILING(AN69,1)-AN69)-2*(CEILING(AO69,1)-AO69)&gt;=0,CEILING(AN69,1),CEILING(AN69+(AS69+AS70)/S60/12,1))</f>
        <v>35488</v>
      </c>
      <c r="T66" s="879"/>
      <c r="U66" s="879"/>
      <c r="V66" s="879"/>
      <c r="W66" s="879"/>
      <c r="X66" s="363" t="s">
        <v>353</v>
      </c>
      <c r="Y66" s="878">
        <f>IF((CEILING(AN69,1)-AN69)-2*(CEILING(AO69,1)-AO69)&gt;=0,CEILING(AO69,1),FLOOR(AO69,1))</f>
        <v>17743</v>
      </c>
      <c r="Z66" s="879"/>
      <c r="AA66" s="879"/>
      <c r="AB66" s="879"/>
      <c r="AC66" s="879"/>
      <c r="AD66" s="363" t="s">
        <v>353</v>
      </c>
      <c r="AE66" s="879">
        <f>IF(Y66-2*(CEILING(AP69,1))&gt;=0,CEILING(AP69,1),FLOOR(AP69,1))</f>
        <v>8871</v>
      </c>
      <c r="AF66" s="879"/>
      <c r="AG66" s="879"/>
      <c r="AH66" s="879"/>
      <c r="AI66" s="879"/>
      <c r="AJ66" s="374" t="s">
        <v>353</v>
      </c>
      <c r="AL66" s="126"/>
      <c r="AM66" s="127" t="s">
        <v>212</v>
      </c>
      <c r="AN66" s="128">
        <f>AB49/((S60+Y60/AU65)*12)</f>
        <v>35486.792452830188</v>
      </c>
      <c r="AO66" s="129">
        <f>AB49/((S60*AU65+Y60)*12)</f>
        <v>17743.396226415094</v>
      </c>
      <c r="AP66" s="128"/>
      <c r="AQ66" s="130"/>
      <c r="AR66" s="131"/>
      <c r="AS66" s="130"/>
      <c r="AT66" s="132"/>
      <c r="AU66" s="133"/>
      <c r="AV66" s="130"/>
      <c r="AW66" s="130"/>
      <c r="AX66" s="134"/>
    </row>
    <row r="67" spans="1:50" ht="18" customHeight="1" thickBot="1">
      <c r="A67" s="375"/>
      <c r="B67" s="910"/>
      <c r="C67" s="911"/>
      <c r="D67" s="911"/>
      <c r="E67" s="911"/>
      <c r="F67" s="911"/>
      <c r="G67" s="911"/>
      <c r="H67" s="911"/>
      <c r="I67" s="911"/>
      <c r="J67" s="911"/>
      <c r="K67" s="364"/>
      <c r="L67" s="359"/>
      <c r="M67" s="368" t="s">
        <v>269</v>
      </c>
      <c r="N67" s="868">
        <f>SUM(T67,Z67,AF67)</f>
        <v>11284836</v>
      </c>
      <c r="O67" s="868"/>
      <c r="P67" s="868"/>
      <c r="Q67" s="368" t="s">
        <v>353</v>
      </c>
      <c r="R67" s="376" t="s">
        <v>354</v>
      </c>
      <c r="S67" s="367" t="s">
        <v>269</v>
      </c>
      <c r="T67" s="868">
        <f>S60*S66*12</f>
        <v>5110272</v>
      </c>
      <c r="U67" s="868"/>
      <c r="V67" s="868"/>
      <c r="W67" s="368" t="s">
        <v>353</v>
      </c>
      <c r="X67" s="372" t="s">
        <v>354</v>
      </c>
      <c r="Y67" s="367" t="s">
        <v>269</v>
      </c>
      <c r="Z67" s="868">
        <f>Y60*Y66*12</f>
        <v>6174564</v>
      </c>
      <c r="AA67" s="868"/>
      <c r="AB67" s="868"/>
      <c r="AC67" s="368" t="s">
        <v>353</v>
      </c>
      <c r="AD67" s="372" t="s">
        <v>354</v>
      </c>
      <c r="AE67" s="368" t="s">
        <v>269</v>
      </c>
      <c r="AF67" s="868">
        <f>AE60*AE66*12</f>
        <v>0</v>
      </c>
      <c r="AG67" s="868"/>
      <c r="AH67" s="868"/>
      <c r="AI67" s="368" t="s">
        <v>353</v>
      </c>
      <c r="AJ67" s="377" t="s">
        <v>354</v>
      </c>
      <c r="AL67" s="109"/>
      <c r="AM67" s="109" t="s">
        <v>213</v>
      </c>
      <c r="AN67" s="135">
        <f>AB49/(1+Y60/S60/AU65)</f>
        <v>5110098.1132075479</v>
      </c>
      <c r="AO67" s="136">
        <f>AB49/(S60/Y60*AU65+1)</f>
        <v>6174701.886792453</v>
      </c>
      <c r="AP67" s="135"/>
      <c r="AQ67" s="113">
        <f>SUM(AN67:AP67)</f>
        <v>11284800</v>
      </c>
      <c r="AR67" s="114">
        <f>AQ67-S60*S64*12-Y60*Y64*12</f>
        <v>-36</v>
      </c>
      <c r="AS67" s="117">
        <f>IF((CEILING(AN66,1)-AN66)-2*(CEILING(AO66,1)-AO66)&gt;=0,0,(AO66-FLOOR(AO66,1))*Y60*12)</f>
        <v>137.88679245275853</v>
      </c>
      <c r="AT67" s="116"/>
      <c r="AU67" s="137"/>
      <c r="AV67" s="117"/>
      <c r="AW67" s="117"/>
      <c r="AX67" s="118"/>
    </row>
    <row r="68" spans="1:50" ht="18" customHeight="1" thickBot="1">
      <c r="A68" s="375"/>
      <c r="B68" s="910"/>
      <c r="C68" s="911"/>
      <c r="D68" s="911"/>
      <c r="E68" s="911"/>
      <c r="F68" s="911"/>
      <c r="G68" s="911"/>
      <c r="H68" s="911"/>
      <c r="I68" s="911"/>
      <c r="J68" s="911"/>
      <c r="K68" s="373"/>
      <c r="L68" s="361" t="s">
        <v>357</v>
      </c>
      <c r="M68" s="362"/>
      <c r="N68" s="362"/>
      <c r="O68" s="362"/>
      <c r="P68" s="362"/>
      <c r="Q68" s="362"/>
      <c r="R68" s="362"/>
      <c r="S68" s="872"/>
      <c r="T68" s="873"/>
      <c r="U68" s="873"/>
      <c r="V68" s="873"/>
      <c r="W68" s="874"/>
      <c r="X68" s="359" t="s">
        <v>353</v>
      </c>
      <c r="Y68" s="872"/>
      <c r="Z68" s="873"/>
      <c r="AA68" s="873"/>
      <c r="AB68" s="873"/>
      <c r="AC68" s="874"/>
      <c r="AD68" s="378" t="s">
        <v>353</v>
      </c>
      <c r="AE68" s="872"/>
      <c r="AF68" s="873"/>
      <c r="AG68" s="873"/>
      <c r="AH68" s="873"/>
      <c r="AI68" s="874"/>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912"/>
      <c r="C69" s="913"/>
      <c r="D69" s="913"/>
      <c r="E69" s="913"/>
      <c r="F69" s="913"/>
      <c r="G69" s="913"/>
      <c r="H69" s="913"/>
      <c r="I69" s="911"/>
      <c r="J69" s="911"/>
      <c r="K69" s="380"/>
      <c r="L69" s="359"/>
      <c r="M69" s="381" t="s">
        <v>269</v>
      </c>
      <c r="N69" s="950">
        <f>SUM(T69,Z69,AF69)</f>
        <v>0</v>
      </c>
      <c r="O69" s="950"/>
      <c r="P69" s="950"/>
      <c r="Q69" s="381" t="s">
        <v>353</v>
      </c>
      <c r="R69" s="382" t="s">
        <v>354</v>
      </c>
      <c r="S69" s="383" t="s">
        <v>269</v>
      </c>
      <c r="T69" s="950">
        <f>S60*S68*12</f>
        <v>0</v>
      </c>
      <c r="U69" s="950"/>
      <c r="V69" s="950"/>
      <c r="W69" s="381" t="s">
        <v>353</v>
      </c>
      <c r="X69" s="384" t="s">
        <v>354</v>
      </c>
      <c r="Y69" s="381" t="s">
        <v>269</v>
      </c>
      <c r="Z69" s="950">
        <f>Y60*Y68*12</f>
        <v>0</v>
      </c>
      <c r="AA69" s="950"/>
      <c r="AB69" s="950"/>
      <c r="AC69" s="381" t="s">
        <v>353</v>
      </c>
      <c r="AD69" s="384" t="s">
        <v>354</v>
      </c>
      <c r="AE69" s="381" t="s">
        <v>269</v>
      </c>
      <c r="AF69" s="950">
        <f>AE60*AE68*12</f>
        <v>0</v>
      </c>
      <c r="AG69" s="950"/>
      <c r="AH69" s="950"/>
      <c r="AI69" s="381" t="s">
        <v>353</v>
      </c>
      <c r="AJ69" s="385" t="s">
        <v>354</v>
      </c>
      <c r="AL69" s="143"/>
      <c r="AM69" s="144" t="s">
        <v>212</v>
      </c>
      <c r="AN69" s="128">
        <f>AB49/((S60+Y60/AU68+AE60/AU70)*12)</f>
        <v>35486.792452830188</v>
      </c>
      <c r="AO69" s="129">
        <f>AB49/((S60*AU68+Y60+AE60/AU69)*12)</f>
        <v>17743.396226415094</v>
      </c>
      <c r="AP69" s="128">
        <f>AB49/((S60*AU70+Y60*AU69+AE60)*12)</f>
        <v>8871.6981132075471</v>
      </c>
      <c r="AQ69" s="130"/>
      <c r="AR69" s="131"/>
      <c r="AS69" s="145">
        <f>IF((CEILING(AN69,1)-AN69)-2*(CEILING(AO69,1)-AO69)&gt;=0,0,(AO69-FLOOR(AO69,1))*Y60*12)</f>
        <v>137.88679245275853</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989">
        <v>6</v>
      </c>
      <c r="Y70" s="990"/>
      <c r="Z70" s="390" t="s">
        <v>135</v>
      </c>
      <c r="AA70" s="391"/>
      <c r="AB70" s="391"/>
      <c r="AC70" s="991"/>
      <c r="AD70" s="991"/>
      <c r="AE70" s="390"/>
      <c r="AF70" s="390"/>
      <c r="AG70" s="390"/>
      <c r="AH70" s="392"/>
      <c r="AI70" s="393"/>
      <c r="AJ70" s="394"/>
      <c r="AL70" s="146"/>
      <c r="AM70" s="109" t="s">
        <v>213</v>
      </c>
      <c r="AN70" s="147">
        <f>AB49/(1+Y60/S60/AU68+AE60/S60/AU70)</f>
        <v>5110098.1132075479</v>
      </c>
      <c r="AO70" s="113">
        <f>AB49/(S60/Y60*AU68+1+AE60/Y60/AU69)</f>
        <v>6174701.886792453</v>
      </c>
      <c r="AP70" s="147" t="e">
        <f>AB49/(S60/AE60*AU70+Y60/AE60*AU69+1)</f>
        <v>#DIV/0!</v>
      </c>
      <c r="AQ70" s="113" t="e">
        <f>SUM(AN70:AP70)</f>
        <v>#DIV/0!</v>
      </c>
      <c r="AR70" s="114" t="e">
        <f>AQ70-S60*S66*12-Y60*Y66*12-AE60*AE66*12</f>
        <v>#DIV/0!</v>
      </c>
      <c r="AS70" s="148">
        <f>IF(Y66-2*(CEILING(AP69,1))&gt;=0,0,(AP69-FLOOR(AP69,1))*AE60*12)</f>
        <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57" t="s">
        <v>398</v>
      </c>
      <c r="E74" s="957"/>
      <c r="F74" s="957"/>
      <c r="G74" s="957"/>
      <c r="H74" s="957"/>
      <c r="I74" s="957"/>
      <c r="J74" s="957"/>
      <c r="K74" s="957"/>
      <c r="L74" s="957"/>
      <c r="M74" s="957"/>
      <c r="N74" s="957"/>
      <c r="O74" s="957"/>
      <c r="P74" s="957"/>
      <c r="Q74" s="957"/>
      <c r="R74" s="957"/>
      <c r="S74" s="957"/>
      <c r="T74" s="957"/>
      <c r="U74" s="957"/>
      <c r="V74" s="957"/>
      <c r="W74" s="957"/>
      <c r="X74" s="957"/>
      <c r="Y74" s="957"/>
      <c r="Z74" s="957"/>
      <c r="AA74" s="957"/>
      <c r="AB74" s="957"/>
      <c r="AC74" s="957"/>
      <c r="AD74" s="957"/>
      <c r="AE74" s="957"/>
      <c r="AF74" s="957"/>
      <c r="AG74" s="957"/>
      <c r="AH74" s="957"/>
      <c r="AI74" s="957"/>
      <c r="AJ74" s="399"/>
      <c r="AL74" s="149"/>
      <c r="AM74" s="150"/>
      <c r="AN74" s="151"/>
      <c r="AO74" s="151"/>
      <c r="AP74" s="151"/>
      <c r="AQ74" s="151"/>
      <c r="AR74" s="152"/>
      <c r="AT74" s="82"/>
    </row>
    <row r="75" spans="1:50" s="80" customFormat="1" ht="18" customHeight="1" thickBot="1">
      <c r="A75" s="404"/>
      <c r="B75" s="405"/>
      <c r="C75" s="406"/>
      <c r="D75" s="407" t="s">
        <v>120</v>
      </c>
      <c r="E75" s="408"/>
      <c r="F75" s="958"/>
      <c r="G75" s="958"/>
      <c r="H75" s="958"/>
      <c r="I75" s="958"/>
      <c r="J75" s="958"/>
      <c r="K75" s="958"/>
      <c r="L75" s="958"/>
      <c r="M75" s="958"/>
      <c r="N75" s="958"/>
      <c r="O75" s="958"/>
      <c r="P75" s="958"/>
      <c r="Q75" s="958"/>
      <c r="R75" s="958"/>
      <c r="S75" s="958"/>
      <c r="T75" s="958"/>
      <c r="U75" s="958"/>
      <c r="V75" s="958"/>
      <c r="W75" s="958"/>
      <c r="X75" s="958"/>
      <c r="Y75" s="958"/>
      <c r="Z75" s="958"/>
      <c r="AA75" s="958"/>
      <c r="AB75" s="958"/>
      <c r="AC75" s="958"/>
      <c r="AD75" s="958"/>
      <c r="AE75" s="958"/>
      <c r="AF75" s="958"/>
      <c r="AG75" s="958"/>
      <c r="AH75" s="958"/>
      <c r="AI75" s="958"/>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894">
        <v>2</v>
      </c>
      <c r="Q76" s="894"/>
      <c r="R76" s="309" t="s">
        <v>12</v>
      </c>
      <c r="S76" s="894">
        <v>4</v>
      </c>
      <c r="T76" s="894"/>
      <c r="U76" s="309" t="s">
        <v>13</v>
      </c>
      <c r="V76" s="841" t="s">
        <v>14</v>
      </c>
      <c r="W76" s="841"/>
      <c r="X76" s="309" t="s">
        <v>84</v>
      </c>
      <c r="Y76" s="309"/>
      <c r="Z76" s="894">
        <v>3</v>
      </c>
      <c r="AA76" s="894"/>
      <c r="AB76" s="309" t="s">
        <v>12</v>
      </c>
      <c r="AC76" s="894">
        <v>3</v>
      </c>
      <c r="AD76" s="894"/>
      <c r="AE76" s="309" t="s">
        <v>13</v>
      </c>
      <c r="AF76" s="309" t="s">
        <v>251</v>
      </c>
      <c r="AG76" s="309">
        <f>IF(P76&gt;=1,(Z76*12+AC76)-(P76*12+S76)+1,"")</f>
        <v>12</v>
      </c>
      <c r="AH76" s="841" t="s">
        <v>252</v>
      </c>
      <c r="AI76" s="841"/>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29" t="s">
        <v>399</v>
      </c>
      <c r="C79" s="929"/>
      <c r="D79" s="929"/>
      <c r="E79" s="929"/>
      <c r="F79" s="929"/>
      <c r="G79" s="929"/>
      <c r="H79" s="929"/>
      <c r="I79" s="929"/>
      <c r="J79" s="929"/>
      <c r="K79" s="929"/>
      <c r="L79" s="929"/>
      <c r="M79" s="929"/>
      <c r="N79" s="929"/>
      <c r="O79" s="929"/>
      <c r="P79" s="929"/>
      <c r="Q79" s="929"/>
      <c r="R79" s="929"/>
      <c r="S79" s="929"/>
      <c r="T79" s="929"/>
      <c r="U79" s="929"/>
      <c r="V79" s="929"/>
      <c r="W79" s="929"/>
      <c r="X79" s="929"/>
      <c r="Y79" s="929"/>
      <c r="Z79" s="929"/>
      <c r="AA79" s="929"/>
      <c r="AB79" s="929"/>
      <c r="AC79" s="929"/>
      <c r="AD79" s="929"/>
      <c r="AE79" s="929"/>
      <c r="AF79" s="929"/>
      <c r="AG79" s="929"/>
      <c r="AH79" s="929"/>
      <c r="AI79" s="929"/>
      <c r="AJ79" s="929"/>
    </row>
    <row r="80" spans="1:50" s="80" customFormat="1" ht="24" customHeight="1">
      <c r="A80" s="416" t="s">
        <v>164</v>
      </c>
      <c r="B80" s="929" t="s">
        <v>456</v>
      </c>
      <c r="C80" s="929"/>
      <c r="D80" s="929"/>
      <c r="E80" s="929"/>
      <c r="F80" s="929"/>
      <c r="G80" s="929"/>
      <c r="H80" s="929"/>
      <c r="I80" s="929"/>
      <c r="J80" s="929"/>
      <c r="K80" s="929"/>
      <c r="L80" s="929"/>
      <c r="M80" s="929"/>
      <c r="N80" s="929"/>
      <c r="O80" s="929"/>
      <c r="P80" s="929"/>
      <c r="Q80" s="929"/>
      <c r="R80" s="929"/>
      <c r="S80" s="929"/>
      <c r="T80" s="929"/>
      <c r="U80" s="929"/>
      <c r="V80" s="929"/>
      <c r="W80" s="929"/>
      <c r="X80" s="929"/>
      <c r="Y80" s="929"/>
      <c r="Z80" s="929"/>
      <c r="AA80" s="929"/>
      <c r="AB80" s="929"/>
      <c r="AC80" s="929"/>
      <c r="AD80" s="929"/>
      <c r="AE80" s="929"/>
      <c r="AF80" s="929"/>
      <c r="AG80" s="929"/>
      <c r="AH80" s="929"/>
      <c r="AI80" s="929"/>
      <c r="AJ80" s="929"/>
    </row>
    <row r="81" spans="1:37" s="80" customFormat="1" ht="27" customHeight="1">
      <c r="A81" s="417" t="s">
        <v>164</v>
      </c>
      <c r="B81" s="1006" t="s">
        <v>256</v>
      </c>
      <c r="C81" s="1006"/>
      <c r="D81" s="1006"/>
      <c r="E81" s="1006"/>
      <c r="F81" s="1006"/>
      <c r="G81" s="1006"/>
      <c r="H81" s="1006"/>
      <c r="I81" s="1006"/>
      <c r="J81" s="1006"/>
      <c r="K81" s="1006"/>
      <c r="L81" s="1006"/>
      <c r="M81" s="1006"/>
      <c r="N81" s="1006"/>
      <c r="O81" s="1006"/>
      <c r="P81" s="1006"/>
      <c r="Q81" s="1006"/>
      <c r="R81" s="1006"/>
      <c r="S81" s="1006"/>
      <c r="T81" s="1006"/>
      <c r="U81" s="1006"/>
      <c r="V81" s="1006"/>
      <c r="W81" s="1006"/>
      <c r="X81" s="1006"/>
      <c r="Y81" s="1006"/>
      <c r="Z81" s="1006"/>
      <c r="AA81" s="1006"/>
      <c r="AB81" s="1006"/>
      <c r="AC81" s="1006"/>
      <c r="AD81" s="1006"/>
      <c r="AE81" s="1006"/>
      <c r="AF81" s="1006"/>
      <c r="AG81" s="1006"/>
      <c r="AH81" s="1006"/>
      <c r="AI81" s="1006"/>
      <c r="AJ81" s="1006"/>
    </row>
    <row r="82" spans="1:37" s="80" customFormat="1" ht="36" customHeight="1">
      <c r="A82" s="318" t="s">
        <v>164</v>
      </c>
      <c r="B82" s="928" t="s">
        <v>461</v>
      </c>
      <c r="C82" s="928"/>
      <c r="D82" s="928"/>
      <c r="E82" s="928"/>
      <c r="F82" s="928"/>
      <c r="G82" s="928"/>
      <c r="H82" s="928"/>
      <c r="I82" s="928"/>
      <c r="J82" s="928"/>
      <c r="K82" s="928"/>
      <c r="L82" s="928"/>
      <c r="M82" s="928"/>
      <c r="N82" s="928"/>
      <c r="O82" s="928"/>
      <c r="P82" s="928"/>
      <c r="Q82" s="928"/>
      <c r="R82" s="928"/>
      <c r="S82" s="928"/>
      <c r="T82" s="928"/>
      <c r="U82" s="928"/>
      <c r="V82" s="928"/>
      <c r="W82" s="928"/>
      <c r="X82" s="928"/>
      <c r="Y82" s="928"/>
      <c r="Z82" s="928"/>
      <c r="AA82" s="928"/>
      <c r="AB82" s="928"/>
      <c r="AC82" s="928"/>
      <c r="AD82" s="928"/>
      <c r="AE82" s="928"/>
      <c r="AF82" s="928"/>
      <c r="AG82" s="928"/>
      <c r="AH82" s="928"/>
      <c r="AI82" s="928"/>
      <c r="AJ82" s="928"/>
    </row>
    <row r="83" spans="1:37" s="80" customFormat="1" ht="36" customHeight="1">
      <c r="A83" s="417" t="s">
        <v>210</v>
      </c>
      <c r="B83" s="961" t="s">
        <v>403</v>
      </c>
      <c r="C83" s="961"/>
      <c r="D83" s="961"/>
      <c r="E83" s="961"/>
      <c r="F83" s="961"/>
      <c r="G83" s="961"/>
      <c r="H83" s="961"/>
      <c r="I83" s="961"/>
      <c r="J83" s="961"/>
      <c r="K83" s="961"/>
      <c r="L83" s="961"/>
      <c r="M83" s="961"/>
      <c r="N83" s="961"/>
      <c r="O83" s="961"/>
      <c r="P83" s="961"/>
      <c r="Q83" s="961"/>
      <c r="R83" s="961"/>
      <c r="S83" s="961"/>
      <c r="T83" s="961"/>
      <c r="U83" s="961"/>
      <c r="V83" s="961"/>
      <c r="W83" s="961"/>
      <c r="X83" s="961"/>
      <c r="Y83" s="961"/>
      <c r="Z83" s="961"/>
      <c r="AA83" s="961"/>
      <c r="AB83" s="961"/>
      <c r="AC83" s="961"/>
      <c r="AD83" s="961"/>
      <c r="AE83" s="961"/>
      <c r="AF83" s="961"/>
      <c r="AG83" s="961"/>
      <c r="AH83" s="961"/>
      <c r="AI83" s="961"/>
      <c r="AJ83" s="961"/>
    </row>
    <row r="84" spans="1:37" s="80" customFormat="1" ht="27" customHeight="1">
      <c r="A84" s="417" t="s">
        <v>164</v>
      </c>
      <c r="B84" s="961" t="s">
        <v>402</v>
      </c>
      <c r="C84" s="961"/>
      <c r="D84" s="961"/>
      <c r="E84" s="961"/>
      <c r="F84" s="961"/>
      <c r="G84" s="961"/>
      <c r="H84" s="961"/>
      <c r="I84" s="961"/>
      <c r="J84" s="961"/>
      <c r="K84" s="961"/>
      <c r="L84" s="961"/>
      <c r="M84" s="961"/>
      <c r="N84" s="961"/>
      <c r="O84" s="961"/>
      <c r="P84" s="961"/>
      <c r="Q84" s="961"/>
      <c r="R84" s="961"/>
      <c r="S84" s="961"/>
      <c r="T84" s="961"/>
      <c r="U84" s="961"/>
      <c r="V84" s="961"/>
      <c r="W84" s="961"/>
      <c r="X84" s="961"/>
      <c r="Y84" s="961"/>
      <c r="Z84" s="961"/>
      <c r="AA84" s="961"/>
      <c r="AB84" s="961"/>
      <c r="AC84" s="961"/>
      <c r="AD84" s="961"/>
      <c r="AE84" s="961"/>
      <c r="AF84" s="961"/>
      <c r="AG84" s="961"/>
      <c r="AH84" s="961"/>
      <c r="AI84" s="961"/>
      <c r="AJ84" s="961"/>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88" t="s">
        <v>105</v>
      </c>
      <c r="B89" s="889"/>
      <c r="C89" s="889"/>
      <c r="D89" s="1012"/>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8" t="s">
        <v>102</v>
      </c>
      <c r="B90" s="909"/>
      <c r="C90" s="909"/>
      <c r="D90" s="909"/>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910"/>
      <c r="B91" s="911"/>
      <c r="C91" s="911"/>
      <c r="D91" s="911"/>
      <c r="E91" s="442"/>
      <c r="F91" s="440" t="s">
        <v>106</v>
      </c>
      <c r="G91" s="439"/>
      <c r="H91" s="439"/>
      <c r="I91" s="439"/>
      <c r="J91" s="439"/>
      <c r="K91" s="443"/>
      <c r="L91" s="440" t="s">
        <v>260</v>
      </c>
      <c r="M91" s="439"/>
      <c r="N91" s="439"/>
      <c r="O91" s="440"/>
      <c r="P91" s="440"/>
      <c r="Q91" s="444"/>
      <c r="R91" s="445"/>
      <c r="S91" s="440" t="s">
        <v>99</v>
      </c>
      <c r="T91" s="440"/>
      <c r="U91" s="440" t="s">
        <v>100</v>
      </c>
      <c r="V91" s="914"/>
      <c r="W91" s="914"/>
      <c r="X91" s="914"/>
      <c r="Y91" s="914"/>
      <c r="Z91" s="914"/>
      <c r="AA91" s="914"/>
      <c r="AB91" s="914"/>
      <c r="AC91" s="914"/>
      <c r="AD91" s="914"/>
      <c r="AE91" s="914"/>
      <c r="AF91" s="914"/>
      <c r="AG91" s="914"/>
      <c r="AH91" s="914"/>
      <c r="AI91" s="914"/>
      <c r="AJ91" s="446" t="s">
        <v>101</v>
      </c>
      <c r="AK91" s="81"/>
    </row>
    <row r="92" spans="1:37" s="80" customFormat="1" ht="18" customHeight="1" thickBot="1">
      <c r="A92" s="910"/>
      <c r="B92" s="911"/>
      <c r="C92" s="911"/>
      <c r="D92" s="911"/>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910"/>
      <c r="B93" s="911"/>
      <c r="C93" s="911"/>
      <c r="D93" s="911"/>
      <c r="E93" s="992" t="s">
        <v>490</v>
      </c>
      <c r="F93" s="993"/>
      <c r="G93" s="993"/>
      <c r="H93" s="993"/>
      <c r="I93" s="993"/>
      <c r="J93" s="993"/>
      <c r="K93" s="993"/>
      <c r="L93" s="993"/>
      <c r="M93" s="993"/>
      <c r="N93" s="993"/>
      <c r="O93" s="993"/>
      <c r="P93" s="993"/>
      <c r="Q93" s="993"/>
      <c r="R93" s="993"/>
      <c r="S93" s="993"/>
      <c r="T93" s="993"/>
      <c r="U93" s="993"/>
      <c r="V93" s="993"/>
      <c r="W93" s="993"/>
      <c r="X93" s="993"/>
      <c r="Y93" s="993"/>
      <c r="Z93" s="993"/>
      <c r="AA93" s="993"/>
      <c r="AB93" s="993"/>
      <c r="AC93" s="993"/>
      <c r="AD93" s="993"/>
      <c r="AE93" s="993"/>
      <c r="AF93" s="993"/>
      <c r="AG93" s="993"/>
      <c r="AH93" s="993"/>
      <c r="AI93" s="993"/>
      <c r="AJ93" s="994"/>
      <c r="AK93" s="81"/>
    </row>
    <row r="94" spans="1:37" s="80" customFormat="1" ht="12">
      <c r="A94" s="910"/>
      <c r="B94" s="911"/>
      <c r="C94" s="911"/>
      <c r="D94" s="911"/>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910"/>
      <c r="B95" s="911"/>
      <c r="C95" s="911"/>
      <c r="D95" s="911"/>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912"/>
      <c r="B96" s="913"/>
      <c r="C96" s="913"/>
      <c r="D96" s="913"/>
      <c r="E96" s="453" t="s">
        <v>263</v>
      </c>
      <c r="F96" s="331"/>
      <c r="G96" s="331"/>
      <c r="H96" s="331"/>
      <c r="I96" s="331"/>
      <c r="J96" s="331"/>
      <c r="K96" s="331"/>
      <c r="L96" s="897" t="s">
        <v>416</v>
      </c>
      <c r="M96" s="898"/>
      <c r="N96" s="898"/>
      <c r="O96" s="858">
        <v>31</v>
      </c>
      <c r="P96" s="858"/>
      <c r="Q96" s="454" t="s">
        <v>5</v>
      </c>
      <c r="R96" s="858">
        <v>2</v>
      </c>
      <c r="S96" s="858"/>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88" t="s">
        <v>226</v>
      </c>
      <c r="B100" s="889"/>
      <c r="C100" s="889"/>
      <c r="D100" s="890"/>
      <c r="E100" s="919" t="s">
        <v>491</v>
      </c>
      <c r="F100" s="920"/>
      <c r="G100" s="920"/>
      <c r="H100" s="920"/>
      <c r="I100" s="920"/>
      <c r="J100" s="920"/>
      <c r="K100" s="920"/>
      <c r="L100" s="920"/>
      <c r="M100" s="920"/>
      <c r="N100" s="920"/>
      <c r="O100" s="920"/>
      <c r="P100" s="920"/>
      <c r="Q100" s="920"/>
      <c r="R100" s="920"/>
      <c r="S100" s="920"/>
      <c r="T100" s="920"/>
      <c r="U100" s="920"/>
      <c r="V100" s="920"/>
      <c r="W100" s="920"/>
      <c r="X100" s="920"/>
      <c r="Y100" s="920"/>
      <c r="Z100" s="920"/>
      <c r="AA100" s="920"/>
      <c r="AB100" s="920"/>
      <c r="AC100" s="920"/>
      <c r="AD100" s="920"/>
      <c r="AE100" s="920"/>
      <c r="AF100" s="920"/>
      <c r="AG100" s="920"/>
      <c r="AH100" s="920"/>
      <c r="AI100" s="920"/>
      <c r="AJ100" s="921"/>
      <c r="AK100" s="81"/>
    </row>
    <row r="101" spans="1:37" s="80" customFormat="1" ht="18" customHeight="1" thickBot="1">
      <c r="A101" s="908" t="s">
        <v>225</v>
      </c>
      <c r="B101" s="909"/>
      <c r="C101" s="909"/>
      <c r="D101" s="959"/>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912"/>
      <c r="B102" s="913"/>
      <c r="C102" s="913"/>
      <c r="D102" s="960"/>
      <c r="E102" s="432" t="s">
        <v>274</v>
      </c>
      <c r="F102" s="432"/>
      <c r="G102" s="332"/>
      <c r="H102" s="332"/>
      <c r="I102" s="332"/>
      <c r="J102" s="332"/>
      <c r="K102" s="332"/>
      <c r="L102" s="332"/>
      <c r="M102" s="332"/>
      <c r="N102" s="332"/>
      <c r="O102" s="432"/>
      <c r="P102" s="855"/>
      <c r="Q102" s="856"/>
      <c r="R102" s="856"/>
      <c r="S102" s="856"/>
      <c r="T102" s="856"/>
      <c r="U102" s="856"/>
      <c r="V102" s="856"/>
      <c r="W102" s="856"/>
      <c r="X102" s="856"/>
      <c r="Y102" s="856"/>
      <c r="Z102" s="856"/>
      <c r="AA102" s="856"/>
      <c r="AB102" s="856"/>
      <c r="AC102" s="856"/>
      <c r="AD102" s="856"/>
      <c r="AE102" s="856"/>
      <c r="AF102" s="856"/>
      <c r="AG102" s="856"/>
      <c r="AH102" s="856"/>
      <c r="AI102" s="856"/>
      <c r="AJ102" s="857"/>
      <c r="AK102" s="81"/>
    </row>
    <row r="103" spans="1:37" s="80" customFormat="1" ht="26.25" customHeight="1">
      <c r="A103" s="888" t="s">
        <v>105</v>
      </c>
      <c r="B103" s="889"/>
      <c r="C103" s="889"/>
      <c r="D103" s="1012"/>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8" t="s">
        <v>102</v>
      </c>
      <c r="B104" s="909"/>
      <c r="C104" s="909"/>
      <c r="D104" s="909"/>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910"/>
      <c r="B105" s="911"/>
      <c r="C105" s="911"/>
      <c r="D105" s="911"/>
      <c r="E105" s="471"/>
      <c r="F105" s="440" t="s">
        <v>106</v>
      </c>
      <c r="G105" s="439"/>
      <c r="H105" s="439"/>
      <c r="I105" s="439"/>
      <c r="J105" s="439"/>
      <c r="K105" s="472"/>
      <c r="L105" s="440" t="s">
        <v>261</v>
      </c>
      <c r="M105" s="439"/>
      <c r="N105" s="439"/>
      <c r="O105" s="440"/>
      <c r="P105" s="440"/>
      <c r="Q105" s="444"/>
      <c r="R105" s="400"/>
      <c r="S105" s="440" t="s">
        <v>99</v>
      </c>
      <c r="T105" s="440"/>
      <c r="U105" s="440" t="s">
        <v>100</v>
      </c>
      <c r="V105" s="915"/>
      <c r="W105" s="915"/>
      <c r="X105" s="915"/>
      <c r="Y105" s="915"/>
      <c r="Z105" s="915"/>
      <c r="AA105" s="915"/>
      <c r="AB105" s="915"/>
      <c r="AC105" s="915"/>
      <c r="AD105" s="915"/>
      <c r="AE105" s="915"/>
      <c r="AF105" s="915"/>
      <c r="AG105" s="915"/>
      <c r="AH105" s="915"/>
      <c r="AI105" s="915"/>
      <c r="AJ105" s="446" t="s">
        <v>101</v>
      </c>
      <c r="AK105" s="81"/>
    </row>
    <row r="106" spans="1:37" s="80" customFormat="1" ht="15.75" customHeight="1" thickBot="1">
      <c r="A106" s="910"/>
      <c r="B106" s="911"/>
      <c r="C106" s="911"/>
      <c r="D106" s="911"/>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910"/>
      <c r="B107" s="911"/>
      <c r="C107" s="911"/>
      <c r="D107" s="911"/>
      <c r="E107" s="995" t="s">
        <v>492</v>
      </c>
      <c r="F107" s="996"/>
      <c r="G107" s="996"/>
      <c r="H107" s="996"/>
      <c r="I107" s="996"/>
      <c r="J107" s="996"/>
      <c r="K107" s="996"/>
      <c r="L107" s="996"/>
      <c r="M107" s="996"/>
      <c r="N107" s="996"/>
      <c r="O107" s="996"/>
      <c r="P107" s="996"/>
      <c r="Q107" s="996"/>
      <c r="R107" s="996"/>
      <c r="S107" s="996"/>
      <c r="T107" s="996"/>
      <c r="U107" s="996"/>
      <c r="V107" s="996"/>
      <c r="W107" s="996"/>
      <c r="X107" s="996"/>
      <c r="Y107" s="996"/>
      <c r="Z107" s="996"/>
      <c r="AA107" s="996"/>
      <c r="AB107" s="996"/>
      <c r="AC107" s="996"/>
      <c r="AD107" s="996"/>
      <c r="AE107" s="996"/>
      <c r="AF107" s="996"/>
      <c r="AG107" s="996"/>
      <c r="AH107" s="996"/>
      <c r="AI107" s="996"/>
      <c r="AJ107" s="997"/>
      <c r="AK107" s="81"/>
    </row>
    <row r="108" spans="1:37" s="80" customFormat="1" ht="12">
      <c r="A108" s="910"/>
      <c r="B108" s="911"/>
      <c r="C108" s="911"/>
      <c r="D108" s="911"/>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910"/>
      <c r="B109" s="911"/>
      <c r="C109" s="911"/>
      <c r="D109" s="911"/>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910"/>
      <c r="B110" s="911"/>
      <c r="C110" s="911"/>
      <c r="D110" s="911"/>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912"/>
      <c r="B111" s="913"/>
      <c r="C111" s="913"/>
      <c r="D111" s="913"/>
      <c r="E111" s="453" t="s">
        <v>263</v>
      </c>
      <c r="F111" s="331"/>
      <c r="G111" s="331"/>
      <c r="H111" s="331"/>
      <c r="I111" s="331"/>
      <c r="J111" s="331"/>
      <c r="K111" s="474"/>
      <c r="L111" s="897" t="s">
        <v>84</v>
      </c>
      <c r="M111" s="898"/>
      <c r="N111" s="899">
        <v>1</v>
      </c>
      <c r="O111" s="899"/>
      <c r="P111" s="454" t="s">
        <v>5</v>
      </c>
      <c r="Q111" s="899">
        <v>10</v>
      </c>
      <c r="R111" s="899"/>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88" t="s">
        <v>297</v>
      </c>
      <c r="B115" s="889"/>
      <c r="C115" s="889"/>
      <c r="D115" s="890"/>
      <c r="E115" s="902"/>
      <c r="F115" s="903"/>
      <c r="G115" s="903"/>
      <c r="H115" s="903"/>
      <c r="I115" s="903"/>
      <c r="J115" s="903"/>
      <c r="K115" s="903"/>
      <c r="L115" s="903"/>
      <c r="M115" s="903"/>
      <c r="N115" s="903"/>
      <c r="O115" s="903"/>
      <c r="P115" s="903"/>
      <c r="Q115" s="903"/>
      <c r="R115" s="903"/>
      <c r="S115" s="903"/>
      <c r="T115" s="903"/>
      <c r="U115" s="903"/>
      <c r="V115" s="903"/>
      <c r="W115" s="903"/>
      <c r="X115" s="903"/>
      <c r="Y115" s="903"/>
      <c r="Z115" s="903"/>
      <c r="AA115" s="903"/>
      <c r="AB115" s="903"/>
      <c r="AC115" s="903"/>
      <c r="AD115" s="903"/>
      <c r="AE115" s="903"/>
      <c r="AF115" s="903"/>
      <c r="AG115" s="903"/>
      <c r="AH115" s="903"/>
      <c r="AI115" s="903"/>
      <c r="AJ115" s="904"/>
    </row>
    <row r="116" spans="1:38" s="80" customFormat="1" ht="70.5" customHeight="1" thickBot="1">
      <c r="A116" s="888" t="s">
        <v>408</v>
      </c>
      <c r="B116" s="889"/>
      <c r="C116" s="889"/>
      <c r="D116" s="890"/>
      <c r="E116" s="902"/>
      <c r="F116" s="903"/>
      <c r="G116" s="903"/>
      <c r="H116" s="903"/>
      <c r="I116" s="903"/>
      <c r="J116" s="903"/>
      <c r="K116" s="903"/>
      <c r="L116" s="903"/>
      <c r="M116" s="903"/>
      <c r="N116" s="903"/>
      <c r="O116" s="903"/>
      <c r="P116" s="903"/>
      <c r="Q116" s="903"/>
      <c r="R116" s="903"/>
      <c r="S116" s="903"/>
      <c r="T116" s="903"/>
      <c r="U116" s="903"/>
      <c r="V116" s="903"/>
      <c r="W116" s="903"/>
      <c r="X116" s="903"/>
      <c r="Y116" s="903"/>
      <c r="Z116" s="903"/>
      <c r="AA116" s="903"/>
      <c r="AB116" s="903"/>
      <c r="AC116" s="903"/>
      <c r="AD116" s="903"/>
      <c r="AE116" s="903"/>
      <c r="AF116" s="903"/>
      <c r="AG116" s="903"/>
      <c r="AH116" s="903"/>
      <c r="AI116" s="903"/>
      <c r="AJ116" s="904"/>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944"/>
      <c r="B131" s="514" t="s">
        <v>116</v>
      </c>
      <c r="C131" s="905" t="s">
        <v>380</v>
      </c>
      <c r="D131" s="906"/>
      <c r="E131" s="906"/>
      <c r="F131" s="906"/>
      <c r="G131" s="906"/>
      <c r="H131" s="906"/>
      <c r="I131" s="906"/>
      <c r="J131" s="906"/>
      <c r="K131" s="906"/>
      <c r="L131" s="906"/>
      <c r="M131" s="906"/>
      <c r="N131" s="906"/>
      <c r="O131" s="906"/>
      <c r="P131" s="906"/>
      <c r="Q131" s="906"/>
      <c r="R131" s="906"/>
      <c r="S131" s="906"/>
      <c r="T131" s="906"/>
      <c r="U131" s="906"/>
      <c r="V131" s="906"/>
      <c r="W131" s="906"/>
      <c r="X131" s="906"/>
      <c r="Y131" s="906"/>
      <c r="Z131" s="906"/>
      <c r="AA131" s="906"/>
      <c r="AB131" s="906"/>
      <c r="AC131" s="906"/>
      <c r="AD131" s="906"/>
      <c r="AE131" s="906"/>
      <c r="AF131" s="906"/>
      <c r="AG131" s="906"/>
      <c r="AH131" s="906"/>
      <c r="AI131" s="906"/>
      <c r="AJ131" s="907"/>
      <c r="AK131" s="81"/>
      <c r="AL131" s="160"/>
    </row>
    <row r="132" spans="1:38" s="80" customFormat="1" ht="15" customHeight="1">
      <c r="A132" s="945"/>
      <c r="B132" s="1073"/>
      <c r="C132" s="925" t="s">
        <v>369</v>
      </c>
      <c r="D132" s="926"/>
      <c r="E132" s="926"/>
      <c r="F132" s="926"/>
      <c r="G132" s="926"/>
      <c r="H132" s="926"/>
      <c r="I132" s="926"/>
      <c r="J132" s="927"/>
      <c r="K132" s="1074"/>
      <c r="L132" s="1061" t="s">
        <v>370</v>
      </c>
      <c r="M132" s="930" t="s">
        <v>459</v>
      </c>
      <c r="N132" s="911"/>
      <c r="O132" s="911"/>
      <c r="P132" s="911"/>
      <c r="Q132" s="911"/>
      <c r="R132" s="911"/>
      <c r="S132" s="911"/>
      <c r="T132" s="911"/>
      <c r="U132" s="911"/>
      <c r="V132" s="911"/>
      <c r="W132" s="911"/>
      <c r="X132" s="911"/>
      <c r="Y132" s="911"/>
      <c r="Z132" s="911"/>
      <c r="AA132" s="911"/>
      <c r="AB132" s="911"/>
      <c r="AC132" s="911"/>
      <c r="AD132" s="911"/>
      <c r="AE132" s="911"/>
      <c r="AF132" s="911"/>
      <c r="AG132" s="911"/>
      <c r="AH132" s="911"/>
      <c r="AI132" s="911"/>
      <c r="AJ132" s="931"/>
      <c r="AK132" s="161"/>
      <c r="AL132" s="162"/>
    </row>
    <row r="133" spans="1:38" s="80" customFormat="1" ht="15" customHeight="1" thickBot="1">
      <c r="A133" s="945"/>
      <c r="B133" s="831"/>
      <c r="C133" s="925"/>
      <c r="D133" s="926"/>
      <c r="E133" s="926"/>
      <c r="F133" s="926"/>
      <c r="G133" s="926"/>
      <c r="H133" s="926"/>
      <c r="I133" s="926"/>
      <c r="J133" s="927"/>
      <c r="K133" s="1074"/>
      <c r="L133" s="1061"/>
      <c r="M133" s="930"/>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31"/>
      <c r="AK133" s="161"/>
      <c r="AL133" s="162"/>
    </row>
    <row r="134" spans="1:38" s="80" customFormat="1" ht="75" customHeight="1" thickBot="1">
      <c r="A134" s="945"/>
      <c r="B134" s="831"/>
      <c r="C134" s="925"/>
      <c r="D134" s="926"/>
      <c r="E134" s="926"/>
      <c r="F134" s="926"/>
      <c r="G134" s="926"/>
      <c r="H134" s="926"/>
      <c r="I134" s="926"/>
      <c r="J134" s="927"/>
      <c r="K134" s="515"/>
      <c r="L134" s="1075"/>
      <c r="M134" s="1058"/>
      <c r="N134" s="1059"/>
      <c r="O134" s="1059"/>
      <c r="P134" s="1059"/>
      <c r="Q134" s="1059"/>
      <c r="R134" s="1059"/>
      <c r="S134" s="1059"/>
      <c r="T134" s="1059"/>
      <c r="U134" s="1059"/>
      <c r="V134" s="1059"/>
      <c r="W134" s="1059"/>
      <c r="X134" s="1059"/>
      <c r="Y134" s="1059"/>
      <c r="Z134" s="1059"/>
      <c r="AA134" s="1059"/>
      <c r="AB134" s="1059"/>
      <c r="AC134" s="1059"/>
      <c r="AD134" s="1059"/>
      <c r="AE134" s="1059"/>
      <c r="AF134" s="1059"/>
      <c r="AG134" s="1059"/>
      <c r="AH134" s="1059"/>
      <c r="AI134" s="1059"/>
      <c r="AJ134" s="1060"/>
      <c r="AK134" s="81"/>
      <c r="AL134" s="162"/>
    </row>
    <row r="135" spans="1:38" s="80" customFormat="1" ht="17.25" customHeight="1" thickBot="1">
      <c r="A135" s="945"/>
      <c r="B135" s="831"/>
      <c r="C135" s="925"/>
      <c r="D135" s="926"/>
      <c r="E135" s="926"/>
      <c r="F135" s="926"/>
      <c r="G135" s="926"/>
      <c r="H135" s="926"/>
      <c r="I135" s="926"/>
      <c r="J135" s="927"/>
      <c r="K135" s="516"/>
      <c r="L135" s="1061"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946"/>
      <c r="B136" s="831"/>
      <c r="C136" s="925"/>
      <c r="D136" s="926"/>
      <c r="E136" s="926"/>
      <c r="F136" s="926"/>
      <c r="G136" s="926"/>
      <c r="H136" s="926"/>
      <c r="I136" s="926"/>
      <c r="J136" s="927"/>
      <c r="K136" s="520"/>
      <c r="L136" s="1062"/>
      <c r="M136" s="1063" t="s">
        <v>493</v>
      </c>
      <c r="N136" s="1064"/>
      <c r="O136" s="1064"/>
      <c r="P136" s="1064"/>
      <c r="Q136" s="1064"/>
      <c r="R136" s="1064"/>
      <c r="S136" s="1064"/>
      <c r="T136" s="1064"/>
      <c r="U136" s="1064"/>
      <c r="V136" s="1064"/>
      <c r="W136" s="1064"/>
      <c r="X136" s="1064"/>
      <c r="Y136" s="1064"/>
      <c r="Z136" s="1064"/>
      <c r="AA136" s="1064"/>
      <c r="AB136" s="1064"/>
      <c r="AC136" s="1064"/>
      <c r="AD136" s="1064"/>
      <c r="AE136" s="1064"/>
      <c r="AF136" s="1064"/>
      <c r="AG136" s="1064"/>
      <c r="AH136" s="1064"/>
      <c r="AI136" s="1064"/>
      <c r="AJ136" s="1065"/>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944"/>
      <c r="B140" s="529" t="s">
        <v>365</v>
      </c>
      <c r="C140" s="1069" t="s">
        <v>155</v>
      </c>
      <c r="D140" s="1070"/>
      <c r="E140" s="1070"/>
      <c r="F140" s="1070"/>
      <c r="G140" s="1070"/>
      <c r="H140" s="1070"/>
      <c r="I140" s="1070"/>
      <c r="J140" s="1070"/>
      <c r="K140" s="1070"/>
      <c r="L140" s="1070"/>
      <c r="M140" s="1070"/>
      <c r="N140" s="1070"/>
      <c r="O140" s="1070"/>
      <c r="P140" s="1070"/>
      <c r="Q140" s="1070"/>
      <c r="R140" s="1070"/>
      <c r="S140" s="1070"/>
      <c r="T140" s="1070"/>
      <c r="U140" s="1071"/>
      <c r="V140" s="1071"/>
      <c r="W140" s="1071"/>
      <c r="X140" s="1071"/>
      <c r="Y140" s="1071"/>
      <c r="Z140" s="1071"/>
      <c r="AA140" s="1071"/>
      <c r="AB140" s="1071"/>
      <c r="AC140" s="1071"/>
      <c r="AD140" s="1071"/>
      <c r="AE140" s="1071"/>
      <c r="AF140" s="1071"/>
      <c r="AG140" s="1071"/>
      <c r="AH140" s="1071"/>
      <c r="AI140" s="1071"/>
      <c r="AJ140" s="1072"/>
      <c r="AK140" s="78"/>
      <c r="AL140" s="153"/>
    </row>
    <row r="141" spans="1:38" s="80" customFormat="1" ht="27" customHeight="1">
      <c r="A141" s="945"/>
      <c r="B141" s="830"/>
      <c r="C141" s="922" t="s">
        <v>379</v>
      </c>
      <c r="D141" s="923"/>
      <c r="E141" s="923"/>
      <c r="F141" s="923"/>
      <c r="G141" s="923"/>
      <c r="H141" s="923"/>
      <c r="I141" s="923"/>
      <c r="J141" s="924"/>
      <c r="K141" s="530"/>
      <c r="L141" s="531" t="s">
        <v>157</v>
      </c>
      <c r="M141" s="1049" t="s">
        <v>117</v>
      </c>
      <c r="N141" s="1050"/>
      <c r="O141" s="1050"/>
      <c r="P141" s="1050"/>
      <c r="Q141" s="1050"/>
      <c r="R141" s="1050"/>
      <c r="S141" s="1050"/>
      <c r="T141" s="1050"/>
      <c r="U141" s="1050"/>
      <c r="V141" s="1050"/>
      <c r="W141" s="1050"/>
      <c r="X141" s="1050"/>
      <c r="Y141" s="1050"/>
      <c r="Z141" s="1050"/>
      <c r="AA141" s="1050"/>
      <c r="AB141" s="1050"/>
      <c r="AC141" s="1050"/>
      <c r="AD141" s="1050"/>
      <c r="AE141" s="1050"/>
      <c r="AF141" s="1050"/>
      <c r="AG141" s="1050"/>
      <c r="AH141" s="1050"/>
      <c r="AI141" s="1050"/>
      <c r="AJ141" s="1051"/>
      <c r="AK141" s="78"/>
      <c r="AL141" s="156"/>
    </row>
    <row r="142" spans="1:38" s="80" customFormat="1" ht="40.5" customHeight="1">
      <c r="A142" s="945"/>
      <c r="B142" s="831"/>
      <c r="C142" s="925"/>
      <c r="D142" s="926"/>
      <c r="E142" s="926"/>
      <c r="F142" s="926"/>
      <c r="G142" s="926"/>
      <c r="H142" s="926"/>
      <c r="I142" s="926"/>
      <c r="J142" s="927"/>
      <c r="K142" s="532"/>
      <c r="L142" s="533" t="s">
        <v>373</v>
      </c>
      <c r="M142" s="1052" t="s">
        <v>113</v>
      </c>
      <c r="N142" s="842"/>
      <c r="O142" s="842"/>
      <c r="P142" s="842"/>
      <c r="Q142" s="842"/>
      <c r="R142" s="842"/>
      <c r="S142" s="842"/>
      <c r="T142" s="842"/>
      <c r="U142" s="842"/>
      <c r="V142" s="842"/>
      <c r="W142" s="842"/>
      <c r="X142" s="842"/>
      <c r="Y142" s="842"/>
      <c r="Z142" s="842"/>
      <c r="AA142" s="842"/>
      <c r="AB142" s="842"/>
      <c r="AC142" s="842"/>
      <c r="AD142" s="842"/>
      <c r="AE142" s="842"/>
      <c r="AF142" s="842"/>
      <c r="AG142" s="842"/>
      <c r="AH142" s="842"/>
      <c r="AI142" s="842"/>
      <c r="AJ142" s="1053"/>
      <c r="AK142" s="163"/>
      <c r="AL142" s="164"/>
    </row>
    <row r="143" spans="1:38" s="80" customFormat="1" ht="40.5" customHeight="1">
      <c r="A143" s="946"/>
      <c r="B143" s="831"/>
      <c r="C143" s="925"/>
      <c r="D143" s="926"/>
      <c r="E143" s="926"/>
      <c r="F143" s="926"/>
      <c r="G143" s="926"/>
      <c r="H143" s="926"/>
      <c r="I143" s="926"/>
      <c r="J143" s="927"/>
      <c r="K143" s="520"/>
      <c r="L143" s="534" t="s">
        <v>372</v>
      </c>
      <c r="M143" s="1054" t="s">
        <v>118</v>
      </c>
      <c r="N143" s="1055"/>
      <c r="O143" s="1055"/>
      <c r="P143" s="1055"/>
      <c r="Q143" s="1055"/>
      <c r="R143" s="1055"/>
      <c r="S143" s="1055"/>
      <c r="T143" s="1055"/>
      <c r="U143" s="1055"/>
      <c r="V143" s="1055"/>
      <c r="W143" s="1055"/>
      <c r="X143" s="1055"/>
      <c r="Y143" s="1055"/>
      <c r="Z143" s="1055"/>
      <c r="AA143" s="1055"/>
      <c r="AB143" s="1055"/>
      <c r="AC143" s="1055"/>
      <c r="AD143" s="1055"/>
      <c r="AE143" s="1055"/>
      <c r="AF143" s="1055"/>
      <c r="AG143" s="1055"/>
      <c r="AH143" s="1055"/>
      <c r="AI143" s="1055"/>
      <c r="AJ143" s="1056"/>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1057" t="s">
        <v>224</v>
      </c>
      <c r="B145" s="1057"/>
      <c r="C145" s="1057"/>
      <c r="D145" s="1057"/>
      <c r="E145" s="1057"/>
      <c r="F145" s="1057"/>
      <c r="G145" s="1057"/>
      <c r="H145" s="1057"/>
      <c r="I145" s="1057"/>
      <c r="J145" s="1057"/>
      <c r="K145" s="1057"/>
      <c r="L145" s="1057"/>
      <c r="M145" s="1057"/>
      <c r="N145" s="1057"/>
      <c r="O145" s="1057"/>
      <c r="P145" s="1057"/>
      <c r="Q145" s="1057"/>
      <c r="R145" s="1057"/>
      <c r="S145" s="1057"/>
      <c r="T145" s="1057"/>
      <c r="U145" s="1057"/>
      <c r="V145" s="1057"/>
      <c r="W145" s="1057"/>
      <c r="X145" s="1057"/>
      <c r="Y145" s="1057"/>
      <c r="Z145" s="1057"/>
      <c r="AA145" s="1057"/>
      <c r="AB145" s="1057"/>
      <c r="AC145" s="1057"/>
      <c r="AD145" s="1057"/>
      <c r="AE145" s="1057"/>
      <c r="AF145" s="1057"/>
      <c r="AG145" s="1057"/>
      <c r="AH145" s="1057"/>
      <c r="AI145" s="1057"/>
      <c r="AJ145" s="1057"/>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16" t="s">
        <v>460</v>
      </c>
      <c r="B148" s="917"/>
      <c r="C148" s="917"/>
      <c r="D148" s="917"/>
      <c r="E148" s="917"/>
      <c r="F148" s="917"/>
      <c r="G148" s="917"/>
      <c r="H148" s="917"/>
      <c r="I148" s="917"/>
      <c r="J148" s="917"/>
      <c r="K148" s="917"/>
      <c r="L148" s="917"/>
      <c r="M148" s="917"/>
      <c r="N148" s="917"/>
      <c r="O148" s="917"/>
      <c r="P148" s="917"/>
      <c r="Q148" s="917"/>
      <c r="R148" s="917"/>
      <c r="S148" s="917"/>
      <c r="T148" s="917"/>
      <c r="U148" s="917"/>
      <c r="V148" s="917"/>
      <c r="W148" s="917"/>
      <c r="X148" s="917"/>
      <c r="Y148" s="917"/>
      <c r="Z148" s="917"/>
      <c r="AA148" s="917"/>
      <c r="AB148" s="917"/>
      <c r="AC148" s="917"/>
      <c r="AD148" s="917"/>
      <c r="AE148" s="917"/>
      <c r="AF148" s="917"/>
      <c r="AG148" s="917"/>
      <c r="AH148" s="917"/>
      <c r="AI148" s="917"/>
      <c r="AJ148" s="918"/>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1046" t="s">
        <v>115</v>
      </c>
      <c r="B150" s="1047"/>
      <c r="C150" s="1047"/>
      <c r="D150" s="1048"/>
      <c r="E150" s="1066" t="s">
        <v>114</v>
      </c>
      <c r="F150" s="1067"/>
      <c r="G150" s="1067"/>
      <c r="H150" s="1067"/>
      <c r="I150" s="1067"/>
      <c r="J150" s="1067"/>
      <c r="K150" s="1067"/>
      <c r="L150" s="1067"/>
      <c r="M150" s="1067"/>
      <c r="N150" s="1067"/>
      <c r="O150" s="1067"/>
      <c r="P150" s="1067"/>
      <c r="Q150" s="1067"/>
      <c r="R150" s="1067"/>
      <c r="S150" s="1067"/>
      <c r="T150" s="1067"/>
      <c r="U150" s="1067"/>
      <c r="V150" s="1067"/>
      <c r="W150" s="1067"/>
      <c r="X150" s="1067"/>
      <c r="Y150" s="1067"/>
      <c r="Z150" s="1067"/>
      <c r="AA150" s="1067"/>
      <c r="AB150" s="1067"/>
      <c r="AC150" s="1067"/>
      <c r="AD150" s="1067"/>
      <c r="AE150" s="1067"/>
      <c r="AF150" s="1067"/>
      <c r="AG150" s="1067"/>
      <c r="AH150" s="1067"/>
      <c r="AI150" s="1067"/>
      <c r="AJ150" s="1068"/>
      <c r="AK150" s="165"/>
      <c r="AT150" s="83"/>
    </row>
    <row r="151" spans="1:46" s="166" customFormat="1" ht="39" customHeight="1">
      <c r="A151" s="832" t="s">
        <v>20</v>
      </c>
      <c r="B151" s="833"/>
      <c r="C151" s="833"/>
      <c r="D151" s="834"/>
      <c r="E151" s="544"/>
      <c r="F151" s="900" t="s">
        <v>162</v>
      </c>
      <c r="G151" s="900"/>
      <c r="H151" s="900"/>
      <c r="I151" s="900"/>
      <c r="J151" s="900"/>
      <c r="K151" s="900"/>
      <c r="L151" s="900"/>
      <c r="M151" s="900"/>
      <c r="N151" s="900"/>
      <c r="O151" s="900"/>
      <c r="P151" s="900"/>
      <c r="Q151" s="900"/>
      <c r="R151" s="900"/>
      <c r="S151" s="900"/>
      <c r="T151" s="900"/>
      <c r="U151" s="900"/>
      <c r="V151" s="900"/>
      <c r="W151" s="900"/>
      <c r="X151" s="900"/>
      <c r="Y151" s="900"/>
      <c r="Z151" s="900"/>
      <c r="AA151" s="900"/>
      <c r="AB151" s="900"/>
      <c r="AC151" s="900"/>
      <c r="AD151" s="900"/>
      <c r="AE151" s="900"/>
      <c r="AF151" s="900"/>
      <c r="AG151" s="900"/>
      <c r="AH151" s="900"/>
      <c r="AI151" s="900"/>
      <c r="AJ151" s="901"/>
      <c r="AK151" s="165"/>
    </row>
    <row r="152" spans="1:46" s="166" customFormat="1" ht="13.5" customHeight="1">
      <c r="A152" s="835"/>
      <c r="B152" s="836"/>
      <c r="C152" s="836"/>
      <c r="D152" s="837"/>
      <c r="E152" s="545"/>
      <c r="F152" s="829" t="s">
        <v>64</v>
      </c>
      <c r="G152" s="829"/>
      <c r="H152" s="829"/>
      <c r="I152" s="829"/>
      <c r="J152" s="829"/>
      <c r="K152" s="829"/>
      <c r="L152" s="829"/>
      <c r="M152" s="829"/>
      <c r="N152" s="829"/>
      <c r="O152" s="829"/>
      <c r="P152" s="829"/>
      <c r="Q152" s="829"/>
      <c r="R152" s="829"/>
      <c r="S152" s="829"/>
      <c r="T152" s="829"/>
      <c r="U152" s="829"/>
      <c r="V152" s="829"/>
      <c r="W152" s="829"/>
      <c r="X152" s="829"/>
      <c r="Y152" s="829"/>
      <c r="Z152" s="829"/>
      <c r="AA152" s="829"/>
      <c r="AB152" s="829"/>
      <c r="AC152" s="829"/>
      <c r="AD152" s="829"/>
      <c r="AE152" s="829"/>
      <c r="AF152" s="829"/>
      <c r="AG152" s="829"/>
      <c r="AH152" s="829"/>
      <c r="AI152" s="829"/>
      <c r="AJ152" s="546"/>
      <c r="AK152" s="165"/>
    </row>
    <row r="153" spans="1:46" s="166" customFormat="1" ht="13.5" customHeight="1">
      <c r="A153" s="835"/>
      <c r="B153" s="836"/>
      <c r="C153" s="836"/>
      <c r="D153" s="837"/>
      <c r="E153" s="545"/>
      <c r="F153" s="829" t="s">
        <v>65</v>
      </c>
      <c r="G153" s="829"/>
      <c r="H153" s="829"/>
      <c r="I153" s="829"/>
      <c r="J153" s="829"/>
      <c r="K153" s="829"/>
      <c r="L153" s="829"/>
      <c r="M153" s="829"/>
      <c r="N153" s="829"/>
      <c r="O153" s="829"/>
      <c r="P153" s="829"/>
      <c r="Q153" s="829"/>
      <c r="R153" s="829"/>
      <c r="S153" s="829"/>
      <c r="T153" s="829"/>
      <c r="U153" s="829"/>
      <c r="V153" s="829"/>
      <c r="W153" s="829"/>
      <c r="X153" s="829"/>
      <c r="Y153" s="829"/>
      <c r="Z153" s="829"/>
      <c r="AA153" s="829"/>
      <c r="AB153" s="829"/>
      <c r="AC153" s="829"/>
      <c r="AD153" s="829"/>
      <c r="AE153" s="829"/>
      <c r="AF153" s="829"/>
      <c r="AG153" s="829"/>
      <c r="AH153" s="829"/>
      <c r="AI153" s="829"/>
      <c r="AJ153" s="546"/>
      <c r="AK153" s="165"/>
    </row>
    <row r="154" spans="1:46" s="166" customFormat="1" ht="13.5" customHeight="1">
      <c r="A154" s="835"/>
      <c r="B154" s="836"/>
      <c r="C154" s="836"/>
      <c r="D154" s="837"/>
      <c r="E154" s="545"/>
      <c r="F154" s="829" t="s">
        <v>66</v>
      </c>
      <c r="G154" s="829"/>
      <c r="H154" s="829"/>
      <c r="I154" s="829"/>
      <c r="J154" s="829"/>
      <c r="K154" s="829"/>
      <c r="L154" s="829"/>
      <c r="M154" s="829"/>
      <c r="N154" s="829"/>
      <c r="O154" s="829"/>
      <c r="P154" s="829"/>
      <c r="Q154" s="829"/>
      <c r="R154" s="829"/>
      <c r="S154" s="829"/>
      <c r="T154" s="829"/>
      <c r="U154" s="829"/>
      <c r="V154" s="829"/>
      <c r="W154" s="829"/>
      <c r="X154" s="829"/>
      <c r="Y154" s="829"/>
      <c r="Z154" s="829"/>
      <c r="AA154" s="829"/>
      <c r="AB154" s="829"/>
      <c r="AC154" s="829"/>
      <c r="AD154" s="829"/>
      <c r="AE154" s="829"/>
      <c r="AF154" s="829"/>
      <c r="AG154" s="829"/>
      <c r="AH154" s="829"/>
      <c r="AI154" s="829"/>
      <c r="AJ154" s="546"/>
      <c r="AK154" s="165"/>
    </row>
    <row r="155" spans="1:46" s="166" customFormat="1" ht="13.5" customHeight="1">
      <c r="A155" s="838"/>
      <c r="B155" s="839"/>
      <c r="C155" s="839"/>
      <c r="D155" s="840"/>
      <c r="E155" s="547"/>
      <c r="F155" s="1041" t="s">
        <v>93</v>
      </c>
      <c r="G155" s="1041"/>
      <c r="H155" s="1041"/>
      <c r="I155" s="1041"/>
      <c r="J155" s="1041"/>
      <c r="K155" s="1041"/>
      <c r="L155" s="1041"/>
      <c r="M155" s="1041"/>
      <c r="N155" s="1041"/>
      <c r="O155" s="1041"/>
      <c r="P155" s="1041"/>
      <c r="Q155" s="1041"/>
      <c r="R155" s="1041"/>
      <c r="S155" s="1041"/>
      <c r="T155" s="1041"/>
      <c r="U155" s="1041"/>
      <c r="V155" s="1041"/>
      <c r="W155" s="1041"/>
      <c r="X155" s="1041"/>
      <c r="Y155" s="1041"/>
      <c r="Z155" s="1041"/>
      <c r="AA155" s="1041"/>
      <c r="AB155" s="1041"/>
      <c r="AC155" s="1041"/>
      <c r="AD155" s="1041"/>
      <c r="AE155" s="1041"/>
      <c r="AF155" s="1041"/>
      <c r="AG155" s="1041"/>
      <c r="AH155" s="1041"/>
      <c r="AI155" s="1041"/>
      <c r="AJ155" s="548"/>
      <c r="AK155" s="165"/>
    </row>
    <row r="156" spans="1:46" s="80" customFormat="1" ht="13.5" customHeight="1">
      <c r="A156" s="811" t="s">
        <v>67</v>
      </c>
      <c r="B156" s="812"/>
      <c r="C156" s="812"/>
      <c r="D156" s="813"/>
      <c r="E156" s="549"/>
      <c r="F156" s="828" t="s">
        <v>68</v>
      </c>
      <c r="G156" s="828"/>
      <c r="H156" s="828"/>
      <c r="I156" s="828"/>
      <c r="J156" s="828"/>
      <c r="K156" s="828"/>
      <c r="L156" s="828"/>
      <c r="M156" s="828"/>
      <c r="N156" s="828"/>
      <c r="O156" s="828"/>
      <c r="P156" s="828"/>
      <c r="Q156" s="828"/>
      <c r="R156" s="828"/>
      <c r="S156" s="828"/>
      <c r="T156" s="828"/>
      <c r="U156" s="828"/>
      <c r="V156" s="828"/>
      <c r="W156" s="828"/>
      <c r="X156" s="828"/>
      <c r="Y156" s="828"/>
      <c r="Z156" s="828"/>
      <c r="AA156" s="828"/>
      <c r="AB156" s="828"/>
      <c r="AC156" s="828"/>
      <c r="AD156" s="828"/>
      <c r="AE156" s="828"/>
      <c r="AF156" s="828"/>
      <c r="AG156" s="828"/>
      <c r="AH156" s="828"/>
      <c r="AI156" s="828"/>
      <c r="AJ156" s="550"/>
      <c r="AK156" s="165"/>
    </row>
    <row r="157" spans="1:46" s="80" customFormat="1" ht="13.5" customHeight="1">
      <c r="A157" s="814"/>
      <c r="B157" s="815"/>
      <c r="C157" s="815"/>
      <c r="D157" s="816"/>
      <c r="E157" s="545"/>
      <c r="F157" s="829" t="s">
        <v>69</v>
      </c>
      <c r="G157" s="829"/>
      <c r="H157" s="829"/>
      <c r="I157" s="829"/>
      <c r="J157" s="829"/>
      <c r="K157" s="829"/>
      <c r="L157" s="829"/>
      <c r="M157" s="829"/>
      <c r="N157" s="829"/>
      <c r="O157" s="829"/>
      <c r="P157" s="829"/>
      <c r="Q157" s="829"/>
      <c r="R157" s="829"/>
      <c r="S157" s="829"/>
      <c r="T157" s="829"/>
      <c r="U157" s="829"/>
      <c r="V157" s="829"/>
      <c r="W157" s="829"/>
      <c r="X157" s="829"/>
      <c r="Y157" s="829"/>
      <c r="Z157" s="829"/>
      <c r="AA157" s="829"/>
      <c r="AB157" s="829"/>
      <c r="AC157" s="829"/>
      <c r="AD157" s="829"/>
      <c r="AE157" s="829"/>
      <c r="AF157" s="829"/>
      <c r="AG157" s="829"/>
      <c r="AH157" s="829"/>
      <c r="AI157" s="829"/>
      <c r="AJ157" s="546"/>
      <c r="AK157" s="165"/>
    </row>
    <row r="158" spans="1:46" s="80" customFormat="1" ht="35.25" customHeight="1">
      <c r="A158" s="814"/>
      <c r="B158" s="815"/>
      <c r="C158" s="815"/>
      <c r="D158" s="816"/>
      <c r="E158" s="545"/>
      <c r="F158" s="895" t="s">
        <v>70</v>
      </c>
      <c r="G158" s="895"/>
      <c r="H158" s="895"/>
      <c r="I158" s="895"/>
      <c r="J158" s="895"/>
      <c r="K158" s="895"/>
      <c r="L158" s="895"/>
      <c r="M158" s="895"/>
      <c r="N158" s="895"/>
      <c r="O158" s="895"/>
      <c r="P158" s="895"/>
      <c r="Q158" s="895"/>
      <c r="R158" s="895"/>
      <c r="S158" s="895"/>
      <c r="T158" s="895"/>
      <c r="U158" s="895"/>
      <c r="V158" s="895"/>
      <c r="W158" s="895"/>
      <c r="X158" s="895"/>
      <c r="Y158" s="895"/>
      <c r="Z158" s="895"/>
      <c r="AA158" s="895"/>
      <c r="AB158" s="895"/>
      <c r="AC158" s="895"/>
      <c r="AD158" s="895"/>
      <c r="AE158" s="895"/>
      <c r="AF158" s="895"/>
      <c r="AG158" s="895"/>
      <c r="AH158" s="895"/>
      <c r="AI158" s="895"/>
      <c r="AJ158" s="896"/>
      <c r="AK158" s="165"/>
    </row>
    <row r="159" spans="1:46" s="80" customFormat="1" ht="13.5" customHeight="1">
      <c r="A159" s="814"/>
      <c r="B159" s="815"/>
      <c r="C159" s="815"/>
      <c r="D159" s="816"/>
      <c r="E159" s="545"/>
      <c r="F159" s="829" t="s">
        <v>71</v>
      </c>
      <c r="G159" s="829"/>
      <c r="H159" s="829"/>
      <c r="I159" s="829"/>
      <c r="J159" s="829"/>
      <c r="K159" s="829"/>
      <c r="L159" s="829"/>
      <c r="M159" s="829"/>
      <c r="N159" s="829"/>
      <c r="O159" s="829"/>
      <c r="P159" s="829"/>
      <c r="Q159" s="829"/>
      <c r="R159" s="829"/>
      <c r="S159" s="829"/>
      <c r="T159" s="829"/>
      <c r="U159" s="829"/>
      <c r="V159" s="829"/>
      <c r="W159" s="829"/>
      <c r="X159" s="829"/>
      <c r="Y159" s="829"/>
      <c r="Z159" s="829"/>
      <c r="AA159" s="829"/>
      <c r="AB159" s="829"/>
      <c r="AC159" s="829"/>
      <c r="AD159" s="829"/>
      <c r="AE159" s="829"/>
      <c r="AF159" s="829"/>
      <c r="AG159" s="829"/>
      <c r="AH159" s="829"/>
      <c r="AI159" s="829"/>
      <c r="AJ159" s="546"/>
      <c r="AK159" s="165"/>
    </row>
    <row r="160" spans="1:46" s="80" customFormat="1" ht="13.5" customHeight="1">
      <c r="A160" s="814"/>
      <c r="B160" s="815"/>
      <c r="C160" s="815"/>
      <c r="D160" s="816"/>
      <c r="E160" s="545"/>
      <c r="F160" s="829" t="s">
        <v>72</v>
      </c>
      <c r="G160" s="829"/>
      <c r="H160" s="829"/>
      <c r="I160" s="829"/>
      <c r="J160" s="829"/>
      <c r="K160" s="829"/>
      <c r="L160" s="829"/>
      <c r="M160" s="829"/>
      <c r="N160" s="829"/>
      <c r="O160" s="829"/>
      <c r="P160" s="829"/>
      <c r="Q160" s="829"/>
      <c r="R160" s="829"/>
      <c r="S160" s="829"/>
      <c r="T160" s="829"/>
      <c r="U160" s="829"/>
      <c r="V160" s="829"/>
      <c r="W160" s="829"/>
      <c r="X160" s="829"/>
      <c r="Y160" s="829"/>
      <c r="Z160" s="829"/>
      <c r="AA160" s="829"/>
      <c r="AB160" s="829"/>
      <c r="AC160" s="829"/>
      <c r="AD160" s="829"/>
      <c r="AE160" s="829"/>
      <c r="AF160" s="829"/>
      <c r="AG160" s="829"/>
      <c r="AH160" s="829"/>
      <c r="AI160" s="829"/>
      <c r="AJ160" s="546"/>
      <c r="AK160" s="165"/>
    </row>
    <row r="161" spans="1:46" s="80" customFormat="1" ht="13.5" customHeight="1">
      <c r="A161" s="814"/>
      <c r="B161" s="815"/>
      <c r="C161" s="815"/>
      <c r="D161" s="816"/>
      <c r="E161" s="545"/>
      <c r="F161" s="1021" t="s">
        <v>73</v>
      </c>
      <c r="G161" s="1021"/>
      <c r="H161" s="1021"/>
      <c r="I161" s="1021"/>
      <c r="J161" s="1021"/>
      <c r="K161" s="1021"/>
      <c r="L161" s="1021"/>
      <c r="M161" s="1021"/>
      <c r="N161" s="1021"/>
      <c r="O161" s="1021"/>
      <c r="P161" s="1021"/>
      <c r="Q161" s="1021"/>
      <c r="R161" s="1021"/>
      <c r="S161" s="1021"/>
      <c r="T161" s="1021"/>
      <c r="U161" s="1021"/>
      <c r="V161" s="1021"/>
      <c r="W161" s="1021"/>
      <c r="X161" s="1021"/>
      <c r="Y161" s="1021"/>
      <c r="Z161" s="1021"/>
      <c r="AA161" s="1021"/>
      <c r="AB161" s="1021"/>
      <c r="AC161" s="1021"/>
      <c r="AD161" s="1021"/>
      <c r="AE161" s="1021"/>
      <c r="AF161" s="1021"/>
      <c r="AG161" s="1021"/>
      <c r="AH161" s="1021"/>
      <c r="AI161" s="1021"/>
      <c r="AJ161" s="546"/>
      <c r="AK161" s="165"/>
    </row>
    <row r="162" spans="1:46" s="80" customFormat="1" ht="13.5" customHeight="1">
      <c r="A162" s="814"/>
      <c r="B162" s="815"/>
      <c r="C162" s="815"/>
      <c r="D162" s="816"/>
      <c r="E162" s="545"/>
      <c r="F162" s="826" t="s">
        <v>74</v>
      </c>
      <c r="G162" s="826"/>
      <c r="H162" s="826"/>
      <c r="I162" s="826"/>
      <c r="J162" s="826"/>
      <c r="K162" s="826"/>
      <c r="L162" s="826"/>
      <c r="M162" s="826"/>
      <c r="N162" s="826"/>
      <c r="O162" s="826"/>
      <c r="P162" s="826"/>
      <c r="Q162" s="826"/>
      <c r="R162" s="826"/>
      <c r="S162" s="826"/>
      <c r="T162" s="826"/>
      <c r="U162" s="826"/>
      <c r="V162" s="826"/>
      <c r="W162" s="826"/>
      <c r="X162" s="826"/>
      <c r="Y162" s="826"/>
      <c r="Z162" s="826"/>
      <c r="AA162" s="826"/>
      <c r="AB162" s="826"/>
      <c r="AC162" s="826"/>
      <c r="AD162" s="826"/>
      <c r="AE162" s="826"/>
      <c r="AF162" s="826"/>
      <c r="AG162" s="826"/>
      <c r="AH162" s="826"/>
      <c r="AI162" s="826"/>
      <c r="AJ162" s="546"/>
      <c r="AK162" s="165"/>
    </row>
    <row r="163" spans="1:46" s="80" customFormat="1" ht="13.5" customHeight="1">
      <c r="A163" s="814"/>
      <c r="B163" s="815"/>
      <c r="C163" s="815"/>
      <c r="D163" s="816"/>
      <c r="E163" s="545"/>
      <c r="F163" s="826" t="s">
        <v>75</v>
      </c>
      <c r="G163" s="826"/>
      <c r="H163" s="826"/>
      <c r="I163" s="826"/>
      <c r="J163" s="826"/>
      <c r="K163" s="826"/>
      <c r="L163" s="826"/>
      <c r="M163" s="826"/>
      <c r="N163" s="826"/>
      <c r="O163" s="826"/>
      <c r="P163" s="826"/>
      <c r="Q163" s="826"/>
      <c r="R163" s="826"/>
      <c r="S163" s="826"/>
      <c r="T163" s="826"/>
      <c r="U163" s="826"/>
      <c r="V163" s="826"/>
      <c r="W163" s="826"/>
      <c r="X163" s="826"/>
      <c r="Y163" s="826"/>
      <c r="Z163" s="826"/>
      <c r="AA163" s="826"/>
      <c r="AB163" s="826"/>
      <c r="AC163" s="826"/>
      <c r="AD163" s="826"/>
      <c r="AE163" s="826"/>
      <c r="AF163" s="826"/>
      <c r="AG163" s="826"/>
      <c r="AH163" s="826"/>
      <c r="AI163" s="826"/>
      <c r="AJ163" s="546"/>
      <c r="AK163" s="165"/>
    </row>
    <row r="164" spans="1:46" s="80" customFormat="1" ht="13.5" customHeight="1">
      <c r="A164" s="817"/>
      <c r="B164" s="818"/>
      <c r="C164" s="818"/>
      <c r="D164" s="819"/>
      <c r="E164" s="551"/>
      <c r="F164" s="849" t="s">
        <v>275</v>
      </c>
      <c r="G164" s="849"/>
      <c r="H164" s="849"/>
      <c r="I164" s="849"/>
      <c r="J164" s="849"/>
      <c r="K164" s="849"/>
      <c r="L164" s="849"/>
      <c r="M164" s="849"/>
      <c r="N164" s="849"/>
      <c r="O164" s="849"/>
      <c r="P164" s="849"/>
      <c r="Q164" s="849"/>
      <c r="R164" s="849"/>
      <c r="S164" s="849"/>
      <c r="T164" s="849"/>
      <c r="U164" s="849"/>
      <c r="V164" s="849"/>
      <c r="W164" s="849"/>
      <c r="X164" s="849"/>
      <c r="Y164" s="849"/>
      <c r="Z164" s="849"/>
      <c r="AA164" s="849"/>
      <c r="AB164" s="849"/>
      <c r="AC164" s="849"/>
      <c r="AD164" s="849"/>
      <c r="AE164" s="849"/>
      <c r="AF164" s="849"/>
      <c r="AG164" s="849"/>
      <c r="AH164" s="849"/>
      <c r="AI164" s="849"/>
      <c r="AJ164" s="552"/>
      <c r="AK164" s="78"/>
    </row>
    <row r="165" spans="1:46" s="80" customFormat="1" ht="13.5" customHeight="1">
      <c r="A165" s="811" t="s">
        <v>31</v>
      </c>
      <c r="B165" s="812"/>
      <c r="C165" s="812"/>
      <c r="D165" s="813"/>
      <c r="E165" s="553"/>
      <c r="F165" s="1076" t="s">
        <v>76</v>
      </c>
      <c r="G165" s="1076"/>
      <c r="H165" s="1076"/>
      <c r="I165" s="1076"/>
      <c r="J165" s="1076"/>
      <c r="K165" s="1076"/>
      <c r="L165" s="1076"/>
      <c r="M165" s="1076"/>
      <c r="N165" s="1076"/>
      <c r="O165" s="1076"/>
      <c r="P165" s="1076"/>
      <c r="Q165" s="1076"/>
      <c r="R165" s="1076"/>
      <c r="S165" s="1076"/>
      <c r="T165" s="1076"/>
      <c r="U165" s="1076"/>
      <c r="V165" s="1076"/>
      <c r="W165" s="1076"/>
      <c r="X165" s="1076"/>
      <c r="Y165" s="1076"/>
      <c r="Z165" s="1076"/>
      <c r="AA165" s="1076"/>
      <c r="AB165" s="1076"/>
      <c r="AC165" s="1076"/>
      <c r="AD165" s="1076"/>
      <c r="AE165" s="1076"/>
      <c r="AF165" s="1076"/>
      <c r="AG165" s="1076"/>
      <c r="AH165" s="1076"/>
      <c r="AI165" s="1076"/>
      <c r="AJ165" s="554"/>
    </row>
    <row r="166" spans="1:46" s="80" customFormat="1" ht="26.25" customHeight="1">
      <c r="A166" s="814"/>
      <c r="B166" s="815"/>
      <c r="C166" s="815"/>
      <c r="D166" s="816"/>
      <c r="E166" s="545"/>
      <c r="F166" s="826" t="s">
        <v>161</v>
      </c>
      <c r="G166" s="826"/>
      <c r="H166" s="826"/>
      <c r="I166" s="826"/>
      <c r="J166" s="826"/>
      <c r="K166" s="826"/>
      <c r="L166" s="826"/>
      <c r="M166" s="826"/>
      <c r="N166" s="826"/>
      <c r="O166" s="826"/>
      <c r="P166" s="826"/>
      <c r="Q166" s="826"/>
      <c r="R166" s="826"/>
      <c r="S166" s="826"/>
      <c r="T166" s="826"/>
      <c r="U166" s="826"/>
      <c r="V166" s="826"/>
      <c r="W166" s="826"/>
      <c r="X166" s="826"/>
      <c r="Y166" s="826"/>
      <c r="Z166" s="826"/>
      <c r="AA166" s="826"/>
      <c r="AB166" s="826"/>
      <c r="AC166" s="826"/>
      <c r="AD166" s="826"/>
      <c r="AE166" s="826"/>
      <c r="AF166" s="826"/>
      <c r="AG166" s="826"/>
      <c r="AH166" s="826"/>
      <c r="AI166" s="826"/>
      <c r="AJ166" s="827"/>
    </row>
    <row r="167" spans="1:46" s="80" customFormat="1" ht="13.5" customHeight="1">
      <c r="A167" s="814"/>
      <c r="B167" s="815"/>
      <c r="C167" s="815"/>
      <c r="D167" s="816"/>
      <c r="E167" s="545"/>
      <c r="F167" s="826" t="s">
        <v>77</v>
      </c>
      <c r="G167" s="826"/>
      <c r="H167" s="826"/>
      <c r="I167" s="826"/>
      <c r="J167" s="826"/>
      <c r="K167" s="826"/>
      <c r="L167" s="826"/>
      <c r="M167" s="826"/>
      <c r="N167" s="826"/>
      <c r="O167" s="826"/>
      <c r="P167" s="826"/>
      <c r="Q167" s="826"/>
      <c r="R167" s="826"/>
      <c r="S167" s="826"/>
      <c r="T167" s="826"/>
      <c r="U167" s="826"/>
      <c r="V167" s="826"/>
      <c r="W167" s="826"/>
      <c r="X167" s="826"/>
      <c r="Y167" s="826"/>
      <c r="Z167" s="826"/>
      <c r="AA167" s="826"/>
      <c r="AB167" s="826"/>
      <c r="AC167" s="826"/>
      <c r="AD167" s="826"/>
      <c r="AE167" s="826"/>
      <c r="AF167" s="826"/>
      <c r="AG167" s="826"/>
      <c r="AH167" s="826"/>
      <c r="AI167" s="826"/>
      <c r="AJ167" s="546"/>
    </row>
    <row r="168" spans="1:46" s="80" customFormat="1" ht="13.5" customHeight="1">
      <c r="A168" s="814"/>
      <c r="B168" s="815"/>
      <c r="C168" s="815"/>
      <c r="D168" s="816"/>
      <c r="E168" s="545"/>
      <c r="F168" s="826" t="s">
        <v>78</v>
      </c>
      <c r="G168" s="826"/>
      <c r="H168" s="826"/>
      <c r="I168" s="826"/>
      <c r="J168" s="826"/>
      <c r="K168" s="826"/>
      <c r="L168" s="826"/>
      <c r="M168" s="826"/>
      <c r="N168" s="826"/>
      <c r="O168" s="826"/>
      <c r="P168" s="826"/>
      <c r="Q168" s="826"/>
      <c r="R168" s="826"/>
      <c r="S168" s="826"/>
      <c r="T168" s="826"/>
      <c r="U168" s="826"/>
      <c r="V168" s="826"/>
      <c r="W168" s="826"/>
      <c r="X168" s="826"/>
      <c r="Y168" s="826"/>
      <c r="Z168" s="826"/>
      <c r="AA168" s="826"/>
      <c r="AB168" s="826"/>
      <c r="AC168" s="826"/>
      <c r="AD168" s="826"/>
      <c r="AE168" s="826"/>
      <c r="AF168" s="826"/>
      <c r="AG168" s="826"/>
      <c r="AH168" s="826"/>
      <c r="AI168" s="826"/>
      <c r="AJ168" s="546"/>
      <c r="AK168" s="163"/>
    </row>
    <row r="169" spans="1:46" s="80" customFormat="1" ht="13.5" customHeight="1">
      <c r="A169" s="814"/>
      <c r="B169" s="815"/>
      <c r="C169" s="815"/>
      <c r="D169" s="816"/>
      <c r="E169" s="545"/>
      <c r="F169" s="826" t="s">
        <v>79</v>
      </c>
      <c r="G169" s="826"/>
      <c r="H169" s="826"/>
      <c r="I169" s="826"/>
      <c r="J169" s="826"/>
      <c r="K169" s="826"/>
      <c r="L169" s="826"/>
      <c r="M169" s="826"/>
      <c r="N169" s="826"/>
      <c r="O169" s="826"/>
      <c r="P169" s="826"/>
      <c r="Q169" s="826"/>
      <c r="R169" s="826"/>
      <c r="S169" s="826"/>
      <c r="T169" s="826"/>
      <c r="U169" s="826"/>
      <c r="V169" s="826"/>
      <c r="W169" s="826"/>
      <c r="X169" s="826"/>
      <c r="Y169" s="826"/>
      <c r="Z169" s="826"/>
      <c r="AA169" s="826"/>
      <c r="AB169" s="826"/>
      <c r="AC169" s="826"/>
      <c r="AD169" s="826"/>
      <c r="AE169" s="826"/>
      <c r="AF169" s="826"/>
      <c r="AG169" s="826"/>
      <c r="AH169" s="826"/>
      <c r="AI169" s="826"/>
      <c r="AJ169" s="546"/>
      <c r="AK169" s="165"/>
    </row>
    <row r="170" spans="1:46" s="80" customFormat="1" ht="13.5" customHeight="1">
      <c r="A170" s="814"/>
      <c r="B170" s="815"/>
      <c r="C170" s="815"/>
      <c r="D170" s="816"/>
      <c r="E170" s="545"/>
      <c r="F170" s="826" t="s">
        <v>80</v>
      </c>
      <c r="G170" s="826"/>
      <c r="H170" s="826"/>
      <c r="I170" s="826"/>
      <c r="J170" s="826"/>
      <c r="K170" s="826"/>
      <c r="L170" s="826"/>
      <c r="M170" s="826"/>
      <c r="N170" s="826"/>
      <c r="O170" s="826"/>
      <c r="P170" s="826"/>
      <c r="Q170" s="826"/>
      <c r="R170" s="826"/>
      <c r="S170" s="826"/>
      <c r="T170" s="826"/>
      <c r="U170" s="826"/>
      <c r="V170" s="826"/>
      <c r="W170" s="826"/>
      <c r="X170" s="826"/>
      <c r="Y170" s="826"/>
      <c r="Z170" s="826"/>
      <c r="AA170" s="826"/>
      <c r="AB170" s="826"/>
      <c r="AC170" s="826"/>
      <c r="AD170" s="826"/>
      <c r="AE170" s="826"/>
      <c r="AF170" s="826"/>
      <c r="AG170" s="826"/>
      <c r="AH170" s="826"/>
      <c r="AI170" s="826"/>
      <c r="AJ170" s="546"/>
      <c r="AK170" s="165"/>
    </row>
    <row r="171" spans="1:46" s="80" customFormat="1" ht="13.5" customHeight="1" thickBot="1">
      <c r="A171" s="817"/>
      <c r="B171" s="818"/>
      <c r="C171" s="818"/>
      <c r="D171" s="819"/>
      <c r="E171" s="555"/>
      <c r="F171" s="893" t="s">
        <v>93</v>
      </c>
      <c r="G171" s="893"/>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811" t="s">
        <v>91</v>
      </c>
      <c r="B176" s="812"/>
      <c r="C176" s="812"/>
      <c r="D176" s="813"/>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820"/>
      <c r="B177" s="821"/>
      <c r="C177" s="821"/>
      <c r="D177" s="822"/>
      <c r="E177" s="568"/>
      <c r="F177" s="826" t="s">
        <v>138</v>
      </c>
      <c r="G177" s="826"/>
      <c r="H177" s="826"/>
      <c r="I177" s="826"/>
      <c r="J177" s="826"/>
      <c r="K177" s="826"/>
      <c r="L177" s="826"/>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823" t="s">
        <v>92</v>
      </c>
      <c r="B178" s="824"/>
      <c r="C178" s="824"/>
      <c r="D178" s="825"/>
      <c r="E178" s="568"/>
      <c r="F178" s="842" t="s">
        <v>95</v>
      </c>
      <c r="G178" s="842"/>
      <c r="H178" s="842"/>
      <c r="I178" s="842"/>
      <c r="J178" s="842"/>
      <c r="K178" s="842"/>
      <c r="L178" s="842"/>
      <c r="M178" s="842"/>
      <c r="N178" s="842"/>
      <c r="O178" s="842"/>
      <c r="P178" s="842"/>
      <c r="Q178" s="842"/>
      <c r="R178" s="842"/>
      <c r="S178" s="842"/>
      <c r="T178" s="842"/>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817"/>
      <c r="B179" s="818"/>
      <c r="C179" s="818"/>
      <c r="D179" s="819"/>
      <c r="E179" s="574"/>
      <c r="F179" s="575" t="s">
        <v>122</v>
      </c>
      <c r="G179" s="575"/>
      <c r="H179" s="1045"/>
      <c r="I179" s="1045"/>
      <c r="J179" s="1045"/>
      <c r="K179" s="1045"/>
      <c r="L179" s="1045"/>
      <c r="M179" s="1045"/>
      <c r="N179" s="1045"/>
      <c r="O179" s="1045"/>
      <c r="P179" s="1045"/>
      <c r="Q179" s="1045"/>
      <c r="R179" s="1045"/>
      <c r="S179" s="1045"/>
      <c r="T179" s="1045"/>
      <c r="U179" s="1045"/>
      <c r="V179" s="1045"/>
      <c r="W179" s="1045"/>
      <c r="X179" s="1045"/>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843" t="s">
        <v>171</v>
      </c>
      <c r="C182" s="844"/>
      <c r="D182" s="844"/>
      <c r="E182" s="844"/>
      <c r="F182" s="844"/>
      <c r="G182" s="844"/>
      <c r="H182" s="844"/>
      <c r="I182" s="844"/>
      <c r="J182" s="844"/>
      <c r="K182" s="844"/>
      <c r="L182" s="844"/>
      <c r="M182" s="844"/>
      <c r="N182" s="844"/>
      <c r="O182" s="844"/>
      <c r="P182" s="844"/>
      <c r="Q182" s="844"/>
      <c r="R182" s="844"/>
      <c r="S182" s="844"/>
      <c r="T182" s="844"/>
      <c r="U182" s="844"/>
      <c r="V182" s="844"/>
      <c r="W182" s="844"/>
      <c r="X182" s="844"/>
      <c r="Y182" s="845"/>
      <c r="Z182" s="891" t="s">
        <v>130</v>
      </c>
      <c r="AA182" s="891"/>
      <c r="AB182" s="891"/>
      <c r="AC182" s="891"/>
      <c r="AD182" s="891"/>
      <c r="AE182" s="891"/>
      <c r="AF182" s="891"/>
      <c r="AG182" s="891"/>
      <c r="AH182" s="892"/>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846" t="s">
        <v>132</v>
      </c>
      <c r="AA183" s="847"/>
      <c r="AB183" s="847"/>
      <c r="AC183" s="847"/>
      <c r="AD183" s="847"/>
      <c r="AE183" s="847"/>
      <c r="AF183" s="847"/>
      <c r="AG183" s="847"/>
      <c r="AH183" s="848"/>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805" t="s">
        <v>133</v>
      </c>
      <c r="AA184" s="806"/>
      <c r="AB184" s="806"/>
      <c r="AC184" s="806"/>
      <c r="AD184" s="806"/>
      <c r="AE184" s="806"/>
      <c r="AF184" s="806"/>
      <c r="AG184" s="806"/>
      <c r="AH184" s="807"/>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805" t="s">
        <v>359</v>
      </c>
      <c r="AA185" s="806"/>
      <c r="AB185" s="806"/>
      <c r="AC185" s="806"/>
      <c r="AD185" s="806"/>
      <c r="AE185" s="806"/>
      <c r="AF185" s="806"/>
      <c r="AG185" s="806"/>
      <c r="AH185" s="807"/>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805" t="s">
        <v>382</v>
      </c>
      <c r="AA186" s="806"/>
      <c r="AB186" s="806"/>
      <c r="AC186" s="806"/>
      <c r="AD186" s="806"/>
      <c r="AE186" s="806"/>
      <c r="AF186" s="806"/>
      <c r="AG186" s="806"/>
      <c r="AH186" s="807"/>
      <c r="AI186" s="581"/>
      <c r="AJ186" s="582"/>
      <c r="AK186" s="78"/>
    </row>
    <row r="187" spans="1:46" ht="25.5" customHeight="1">
      <c r="A187" s="581"/>
      <c r="B187" s="588"/>
      <c r="C187" s="883" t="s">
        <v>239</v>
      </c>
      <c r="D187" s="883"/>
      <c r="E187" s="883"/>
      <c r="F187" s="883"/>
      <c r="G187" s="883"/>
      <c r="H187" s="883"/>
      <c r="I187" s="883"/>
      <c r="J187" s="883"/>
      <c r="K187" s="883"/>
      <c r="L187" s="883"/>
      <c r="M187" s="883"/>
      <c r="N187" s="883"/>
      <c r="O187" s="883"/>
      <c r="P187" s="883"/>
      <c r="Q187" s="883"/>
      <c r="R187" s="883"/>
      <c r="S187" s="883"/>
      <c r="T187" s="883"/>
      <c r="U187" s="883"/>
      <c r="V187" s="883"/>
      <c r="W187" s="883"/>
      <c r="X187" s="883"/>
      <c r="Y187" s="884"/>
      <c r="Z187" s="885" t="s">
        <v>241</v>
      </c>
      <c r="AA187" s="886"/>
      <c r="AB187" s="886"/>
      <c r="AC187" s="886"/>
      <c r="AD187" s="886"/>
      <c r="AE187" s="886"/>
      <c r="AF187" s="886"/>
      <c r="AG187" s="886"/>
      <c r="AH187" s="887"/>
      <c r="AI187" s="581"/>
      <c r="AJ187" s="582"/>
      <c r="AK187" s="78"/>
    </row>
    <row r="188" spans="1:46" ht="25.5" customHeight="1">
      <c r="A188" s="581"/>
      <c r="B188" s="588"/>
      <c r="C188" s="883" t="s">
        <v>240</v>
      </c>
      <c r="D188" s="883"/>
      <c r="E188" s="883"/>
      <c r="F188" s="883"/>
      <c r="G188" s="883"/>
      <c r="H188" s="883"/>
      <c r="I188" s="883"/>
      <c r="J188" s="883"/>
      <c r="K188" s="883"/>
      <c r="L188" s="883"/>
      <c r="M188" s="883"/>
      <c r="N188" s="883"/>
      <c r="O188" s="883"/>
      <c r="P188" s="883"/>
      <c r="Q188" s="883"/>
      <c r="R188" s="883"/>
      <c r="S188" s="883"/>
      <c r="T188" s="883"/>
      <c r="U188" s="883"/>
      <c r="V188" s="883"/>
      <c r="W188" s="883"/>
      <c r="X188" s="883"/>
      <c r="Y188" s="884"/>
      <c r="Z188" s="888" t="s">
        <v>242</v>
      </c>
      <c r="AA188" s="889"/>
      <c r="AB188" s="889"/>
      <c r="AC188" s="889"/>
      <c r="AD188" s="889"/>
      <c r="AE188" s="889"/>
      <c r="AF188" s="889"/>
      <c r="AG188" s="889"/>
      <c r="AH188" s="890"/>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850" t="s">
        <v>131</v>
      </c>
      <c r="AA189" s="851"/>
      <c r="AB189" s="851"/>
      <c r="AC189" s="851"/>
      <c r="AD189" s="851"/>
      <c r="AE189" s="851"/>
      <c r="AF189" s="851"/>
      <c r="AG189" s="851"/>
      <c r="AH189" s="852"/>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853" t="s">
        <v>250</v>
      </c>
      <c r="D192" s="853"/>
      <c r="E192" s="853"/>
      <c r="F192" s="853"/>
      <c r="G192" s="853"/>
      <c r="H192" s="853"/>
      <c r="I192" s="853"/>
      <c r="J192" s="853"/>
      <c r="K192" s="853"/>
      <c r="L192" s="853"/>
      <c r="M192" s="853"/>
      <c r="N192" s="853"/>
      <c r="O192" s="853"/>
      <c r="P192" s="853"/>
      <c r="Q192" s="853"/>
      <c r="R192" s="853"/>
      <c r="S192" s="853"/>
      <c r="T192" s="853"/>
      <c r="U192" s="853"/>
      <c r="V192" s="853"/>
      <c r="W192" s="853"/>
      <c r="X192" s="853"/>
      <c r="Y192" s="853"/>
      <c r="Z192" s="853"/>
      <c r="AA192" s="853"/>
      <c r="AB192" s="853"/>
      <c r="AC192" s="853"/>
      <c r="AD192" s="853"/>
      <c r="AE192" s="853"/>
      <c r="AF192" s="853"/>
      <c r="AG192" s="853"/>
      <c r="AH192" s="853"/>
      <c r="AI192" s="853"/>
      <c r="AJ192" s="853"/>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38" t="s">
        <v>417</v>
      </c>
      <c r="C195" s="938"/>
      <c r="D195" s="938"/>
      <c r="E195" s="938"/>
      <c r="F195" s="938"/>
      <c r="G195" s="938"/>
      <c r="H195" s="938"/>
      <c r="I195" s="938"/>
      <c r="J195" s="938"/>
      <c r="K195" s="938"/>
      <c r="L195" s="938"/>
      <c r="M195" s="938"/>
      <c r="N195" s="938"/>
      <c r="O195" s="938"/>
      <c r="P195" s="938"/>
      <c r="Q195" s="938"/>
      <c r="R195" s="938"/>
      <c r="S195" s="938"/>
      <c r="T195" s="938"/>
      <c r="U195" s="938"/>
      <c r="V195" s="938"/>
      <c r="W195" s="938"/>
      <c r="X195" s="938"/>
      <c r="Y195" s="938"/>
      <c r="Z195" s="938"/>
      <c r="AA195" s="938"/>
      <c r="AB195" s="938"/>
      <c r="AC195" s="938"/>
      <c r="AD195" s="938"/>
      <c r="AE195" s="938"/>
      <c r="AF195" s="938"/>
      <c r="AG195" s="938"/>
      <c r="AH195" s="938"/>
      <c r="AI195" s="938"/>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39">
        <v>2</v>
      </c>
      <c r="E197" s="940"/>
      <c r="F197" s="608" t="s">
        <v>5</v>
      </c>
      <c r="G197" s="939">
        <v>4</v>
      </c>
      <c r="H197" s="940"/>
      <c r="I197" s="608" t="s">
        <v>4</v>
      </c>
      <c r="J197" s="939">
        <v>1</v>
      </c>
      <c r="K197" s="940"/>
      <c r="L197" s="608" t="s">
        <v>3</v>
      </c>
      <c r="M197" s="609"/>
      <c r="N197" s="941" t="s">
        <v>6</v>
      </c>
      <c r="O197" s="941"/>
      <c r="P197" s="941"/>
      <c r="Q197" s="942" t="str">
        <f>IF(G9="","",G9)</f>
        <v>株式会社ラッシュ</v>
      </c>
      <c r="R197" s="942"/>
      <c r="S197" s="942"/>
      <c r="T197" s="942"/>
      <c r="U197" s="942"/>
      <c r="V197" s="942"/>
      <c r="W197" s="942"/>
      <c r="X197" s="942"/>
      <c r="Y197" s="942"/>
      <c r="Z197" s="942"/>
      <c r="AA197" s="942"/>
      <c r="AB197" s="942"/>
      <c r="AC197" s="942"/>
      <c r="AD197" s="942"/>
      <c r="AE197" s="942"/>
      <c r="AF197" s="942"/>
      <c r="AG197" s="942"/>
      <c r="AH197" s="942"/>
      <c r="AI197" s="942"/>
      <c r="AJ197" s="943"/>
    </row>
    <row r="198" spans="1:36" s="170" customFormat="1" ht="13.5" customHeight="1">
      <c r="A198" s="610"/>
      <c r="B198" s="611"/>
      <c r="C198" s="612"/>
      <c r="D198" s="612"/>
      <c r="E198" s="612"/>
      <c r="F198" s="612"/>
      <c r="G198" s="612"/>
      <c r="H198" s="612"/>
      <c r="I198" s="612"/>
      <c r="J198" s="612"/>
      <c r="K198" s="612"/>
      <c r="L198" s="612"/>
      <c r="M198" s="612"/>
      <c r="N198" s="932" t="s">
        <v>167</v>
      </c>
      <c r="O198" s="932"/>
      <c r="P198" s="932"/>
      <c r="Q198" s="933" t="s">
        <v>168</v>
      </c>
      <c r="R198" s="933"/>
      <c r="S198" s="934" t="s">
        <v>494</v>
      </c>
      <c r="T198" s="934"/>
      <c r="U198" s="934"/>
      <c r="V198" s="934"/>
      <c r="W198" s="934"/>
      <c r="X198" s="935" t="s">
        <v>169</v>
      </c>
      <c r="Y198" s="935"/>
      <c r="Z198" s="934" t="s">
        <v>495</v>
      </c>
      <c r="AA198" s="934"/>
      <c r="AB198" s="934"/>
      <c r="AC198" s="934"/>
      <c r="AD198" s="934"/>
      <c r="AE198" s="934"/>
      <c r="AF198" s="934"/>
      <c r="AG198" s="934"/>
      <c r="AH198" s="934"/>
      <c r="AI198" s="936"/>
      <c r="AJ198" s="937"/>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xr:uid="{00000000-0002-0000-0200-000000000000}"/>
    <dataValidation imeMode="hiragana" allowBlank="1" showInputMessage="1" showErrorMessage="1" sqref="S89:S92 W199 S198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8"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95250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38100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152400</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142875</xdr:rowOff>
                  </from>
                  <to>
                    <xdr:col>4</xdr:col>
                    <xdr:colOff>171450</xdr:colOff>
                    <xdr:row>161</xdr:row>
                    <xdr:rowOff>47625</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104775</xdr:rowOff>
                  </from>
                  <to>
                    <xdr:col>4</xdr:col>
                    <xdr:colOff>200025</xdr:colOff>
                    <xdr:row>168</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4</xdr:col>
                    <xdr:colOff>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P10" zoomScale="130" zoomScaleNormal="85" zoomScaleSheetLayoutView="130" zoomScalePageLayoutView="70" workbookViewId="0">
      <selection activeCell="T55" sqref="T55"/>
    </sheetView>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80" t="s">
        <v>6</v>
      </c>
      <c r="B3" s="1080"/>
      <c r="C3" s="1081"/>
      <c r="D3" s="1077" t="str">
        <f>IF(基本情報入力シート!M16="","",基本情報入力シート!M16)</f>
        <v>株式会社ラッシュ</v>
      </c>
      <c r="E3" s="1078"/>
      <c r="F3" s="1078"/>
      <c r="G3" s="1078"/>
      <c r="H3" s="1078"/>
      <c r="I3" s="1078"/>
      <c r="J3" s="1078"/>
      <c r="K3" s="1078"/>
      <c r="L3" s="1078"/>
      <c r="M3" s="1078"/>
      <c r="N3" s="1078"/>
      <c r="O3" s="1079"/>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02" t="s">
        <v>384</v>
      </c>
      <c r="B5" s="1103"/>
      <c r="C5" s="1103"/>
      <c r="D5" s="1103"/>
      <c r="E5" s="1103"/>
      <c r="F5" s="1103"/>
      <c r="G5" s="1103"/>
      <c r="H5" s="1103"/>
      <c r="I5" s="1103"/>
      <c r="J5" s="1103"/>
      <c r="K5" s="1103"/>
      <c r="L5" s="1103"/>
      <c r="M5" s="1103"/>
      <c r="N5" s="1103"/>
      <c r="O5" s="619">
        <f>SUM(AH12:AH111)</f>
        <v>33407436</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84"/>
      <c r="B7" s="1086" t="s">
        <v>7</v>
      </c>
      <c r="C7" s="1087"/>
      <c r="D7" s="1087"/>
      <c r="E7" s="1087"/>
      <c r="F7" s="1087"/>
      <c r="G7" s="1087"/>
      <c r="H7" s="1087"/>
      <c r="I7" s="1087"/>
      <c r="J7" s="1087"/>
      <c r="K7" s="1088"/>
      <c r="L7" s="1092" t="s">
        <v>184</v>
      </c>
      <c r="M7" s="621"/>
      <c r="N7" s="622"/>
      <c r="O7" s="1094" t="s">
        <v>211</v>
      </c>
      <c r="P7" s="1096" t="s">
        <v>128</v>
      </c>
      <c r="Q7" s="1098" t="s">
        <v>276</v>
      </c>
      <c r="R7" s="1100" t="s">
        <v>190</v>
      </c>
      <c r="S7" s="623" t="s">
        <v>98</v>
      </c>
      <c r="T7" s="624"/>
      <c r="U7" s="624"/>
      <c r="V7" s="624"/>
      <c r="W7" s="624"/>
      <c r="X7" s="624"/>
      <c r="Y7" s="624"/>
      <c r="Z7" s="624"/>
      <c r="AA7" s="624"/>
      <c r="AB7" s="624"/>
      <c r="AC7" s="624"/>
      <c r="AD7" s="624"/>
      <c r="AE7" s="624"/>
      <c r="AF7" s="624"/>
      <c r="AG7" s="624"/>
      <c r="AH7" s="625"/>
    </row>
    <row r="8" spans="1:34" ht="14.25">
      <c r="A8" s="1085"/>
      <c r="B8" s="1089"/>
      <c r="C8" s="1090"/>
      <c r="D8" s="1090"/>
      <c r="E8" s="1090"/>
      <c r="F8" s="1090"/>
      <c r="G8" s="1090"/>
      <c r="H8" s="1090"/>
      <c r="I8" s="1090"/>
      <c r="J8" s="1090"/>
      <c r="K8" s="1091"/>
      <c r="L8" s="1093"/>
      <c r="M8" s="626" t="s">
        <v>286</v>
      </c>
      <c r="N8" s="627"/>
      <c r="O8" s="1095"/>
      <c r="P8" s="1097"/>
      <c r="Q8" s="1099"/>
      <c r="R8" s="1101"/>
      <c r="S8" s="628"/>
      <c r="T8" s="1082" t="s">
        <v>157</v>
      </c>
      <c r="U8" s="1083"/>
      <c r="V8" s="1104" t="s">
        <v>158</v>
      </c>
      <c r="W8" s="1105"/>
      <c r="X8" s="1105"/>
      <c r="Y8" s="1105"/>
      <c r="Z8" s="1105"/>
      <c r="AA8" s="1105"/>
      <c r="AB8" s="1105"/>
      <c r="AC8" s="1105"/>
      <c r="AD8" s="1105"/>
      <c r="AE8" s="1105"/>
      <c r="AF8" s="1105"/>
      <c r="AG8" s="1106"/>
      <c r="AH8" s="629" t="s">
        <v>160</v>
      </c>
    </row>
    <row r="9" spans="1:34" ht="13.5" customHeight="1">
      <c r="A9" s="1085"/>
      <c r="B9" s="1089"/>
      <c r="C9" s="1090"/>
      <c r="D9" s="1090"/>
      <c r="E9" s="1090"/>
      <c r="F9" s="1090"/>
      <c r="G9" s="1090"/>
      <c r="H9" s="1090"/>
      <c r="I9" s="1090"/>
      <c r="J9" s="1090"/>
      <c r="K9" s="1091"/>
      <c r="L9" s="1093"/>
      <c r="M9" s="630"/>
      <c r="N9" s="631"/>
      <c r="O9" s="1095"/>
      <c r="P9" s="1097"/>
      <c r="Q9" s="1099"/>
      <c r="R9" s="1101"/>
      <c r="S9" s="1113" t="s">
        <v>152</v>
      </c>
      <c r="T9" s="1114" t="s">
        <v>278</v>
      </c>
      <c r="U9" s="1116" t="s">
        <v>187</v>
      </c>
      <c r="V9" s="1107" t="s">
        <v>188</v>
      </c>
      <c r="W9" s="1108"/>
      <c r="X9" s="1108"/>
      <c r="Y9" s="1108"/>
      <c r="Z9" s="1108"/>
      <c r="AA9" s="1108"/>
      <c r="AB9" s="1108"/>
      <c r="AC9" s="1108"/>
      <c r="AD9" s="1108"/>
      <c r="AE9" s="1108"/>
      <c r="AF9" s="1108"/>
      <c r="AG9" s="1109"/>
      <c r="AH9" s="1101" t="s">
        <v>298</v>
      </c>
    </row>
    <row r="10" spans="1:34" ht="150" customHeight="1">
      <c r="A10" s="1085"/>
      <c r="B10" s="1089"/>
      <c r="C10" s="1090"/>
      <c r="D10" s="1090"/>
      <c r="E10" s="1090"/>
      <c r="F10" s="1090"/>
      <c r="G10" s="1090"/>
      <c r="H10" s="1090"/>
      <c r="I10" s="1090"/>
      <c r="J10" s="1090"/>
      <c r="K10" s="1091"/>
      <c r="L10" s="1093"/>
      <c r="M10" s="632" t="s">
        <v>287</v>
      </c>
      <c r="N10" s="632" t="s">
        <v>288</v>
      </c>
      <c r="O10" s="1095"/>
      <c r="P10" s="1097"/>
      <c r="Q10" s="1099"/>
      <c r="R10" s="1101"/>
      <c r="S10" s="1113"/>
      <c r="T10" s="1115"/>
      <c r="U10" s="1117"/>
      <c r="V10" s="1110"/>
      <c r="W10" s="1111"/>
      <c r="X10" s="1111"/>
      <c r="Y10" s="1111"/>
      <c r="Z10" s="1111"/>
      <c r="AA10" s="1111"/>
      <c r="AB10" s="1111"/>
      <c r="AC10" s="1111"/>
      <c r="AD10" s="1111"/>
      <c r="AE10" s="1111"/>
      <c r="AF10" s="1111"/>
      <c r="AG10" s="1112"/>
      <c r="AH10" s="1101"/>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f>IF(基本情報入力シート!C33="","",基本情報入力シート!C33)</f>
        <v>3</v>
      </c>
      <c r="C12" s="649">
        <f>IF(基本情報入力シート!D33="","",基本情報入力シート!D33)</f>
        <v>2</v>
      </c>
      <c r="D12" s="650">
        <f>IF(基本情報入力シート!E33="","",基本情報入力シート!E33)</f>
        <v>7</v>
      </c>
      <c r="E12" s="650">
        <f>IF(基本情報入力シート!F33="","",基本情報入力シート!F33)</f>
        <v>0</v>
      </c>
      <c r="F12" s="650">
        <f>IF(基本情報入力シート!G33="","",基本情報入力シート!G33)</f>
        <v>1</v>
      </c>
      <c r="G12" s="650">
        <f>IF(基本情報入力シート!H33="","",基本情報入力シート!H33)</f>
        <v>0</v>
      </c>
      <c r="H12" s="650">
        <f>IF(基本情報入力シート!I33="","",基本情報入力シート!I33)</f>
        <v>2</v>
      </c>
      <c r="I12" s="650">
        <f>IF(基本情報入力シート!J33="","",基本情報入力シート!J33)</f>
        <v>5</v>
      </c>
      <c r="J12" s="650">
        <f>IF(基本情報入力シート!K33="","",基本情報入力シート!K33)</f>
        <v>5</v>
      </c>
      <c r="K12" s="651">
        <f>IF(基本情報入力シート!L33="","",基本情報入力シート!L33)</f>
        <v>5</v>
      </c>
      <c r="L12" s="652" t="str">
        <f>IF(基本情報入力シート!M33="","",基本情報入力シート!M33)</f>
        <v>松江市</v>
      </c>
      <c r="M12" s="652" t="str">
        <f>IF(基本情報入力シート!R33="","",基本情報入力シート!R33)</f>
        <v>島根県</v>
      </c>
      <c r="N12" s="652" t="str">
        <f>IF(基本情報入力シート!W33="","",基本情報入力シート!W33)</f>
        <v>松江市</v>
      </c>
      <c r="O12" s="647" t="str">
        <f>IF(基本情報入力シート!X33="","",基本情報入力シート!X33)</f>
        <v>あおぞらデイサービス</v>
      </c>
      <c r="P12" s="653" t="str">
        <f>IF(基本情報入力シート!Y33="","",基本情報入力シート!Y33)</f>
        <v>通所介護</v>
      </c>
      <c r="Q12" s="654">
        <f>IF(基本情報入力シート!Z33="","",基本情報入力シート!Z33)</f>
        <v>502340</v>
      </c>
      <c r="R12" s="655">
        <f>IF(基本情報入力シート!AA33="","",基本情報入力シート!AA33)</f>
        <v>10</v>
      </c>
      <c r="S12" s="656" t="s">
        <v>475</v>
      </c>
      <c r="T12" s="657" t="s">
        <v>476</v>
      </c>
      <c r="U12" s="658">
        <f>IF(P12="","",VLOOKUP(P12,【参考】数式用!$A$5:$I$28,MATCH(T12,【参考】数式用!$C$4:$G$4,0)+2,0))</f>
        <v>5.8999999999999997E-2</v>
      </c>
      <c r="V12" s="285" t="s">
        <v>84</v>
      </c>
      <c r="W12" s="659">
        <v>2</v>
      </c>
      <c r="X12" s="282" t="s">
        <v>12</v>
      </c>
      <c r="Y12" s="659">
        <v>4</v>
      </c>
      <c r="Z12" s="434" t="s">
        <v>156</v>
      </c>
      <c r="AA12" s="660">
        <v>3</v>
      </c>
      <c r="AB12" s="282" t="s">
        <v>12</v>
      </c>
      <c r="AC12" s="660">
        <v>3</v>
      </c>
      <c r="AD12" s="282" t="s">
        <v>17</v>
      </c>
      <c r="AE12" s="661" t="s">
        <v>100</v>
      </c>
      <c r="AF12" s="662">
        <f>IF(W12&gt;=1,(AA12*12+AC12)-(W12*12+Y12)+1,"")</f>
        <v>12</v>
      </c>
      <c r="AG12" s="663" t="s">
        <v>121</v>
      </c>
      <c r="AH12" s="664">
        <f>IFERROR(ROUNDDOWN(ROUND(Q12*R12,0)*U12,0)*AF12,"")</f>
        <v>3556560</v>
      </c>
    </row>
    <row r="13" spans="1:34" ht="36.75" customHeight="1">
      <c r="A13" s="647">
        <f>A12+1</f>
        <v>2</v>
      </c>
      <c r="B13" s="648">
        <f>IF(基本情報入力シート!C34="","",基本情報入力シート!C34)</f>
        <v>3</v>
      </c>
      <c r="C13" s="649">
        <f>IF(基本情報入力シート!D34="","",基本情報入力シート!D34)</f>
        <v>2</v>
      </c>
      <c r="D13" s="650">
        <f>IF(基本情報入力シート!E34="","",基本情報入力シート!E34)</f>
        <v>7</v>
      </c>
      <c r="E13" s="650">
        <f>IF(基本情報入力シート!F34="","",基本情報入力シート!F34)</f>
        <v>0</v>
      </c>
      <c r="F13" s="650">
        <f>IF(基本情報入力シート!G34="","",基本情報入力シート!G34)</f>
        <v>1</v>
      </c>
      <c r="G13" s="650">
        <f>IF(基本情報入力シート!H34="","",基本情報入力シート!H34)</f>
        <v>0</v>
      </c>
      <c r="H13" s="650">
        <f>IF(基本情報入力シート!I34="","",基本情報入力シート!I34)</f>
        <v>3</v>
      </c>
      <c r="I13" s="650">
        <f>IF(基本情報入力シート!J34="","",基本情報入力シート!J34)</f>
        <v>5</v>
      </c>
      <c r="J13" s="650">
        <f>IF(基本情報入力シート!K34="","",基本情報入力シート!K34)</f>
        <v>7</v>
      </c>
      <c r="K13" s="651">
        <f>IF(基本情報入力シート!L34="","",基本情報入力シート!L34)</f>
        <v>9</v>
      </c>
      <c r="L13" s="652" t="str">
        <f>IF(基本情報入力シート!M34="","",基本情報入力シート!M34)</f>
        <v>松江市</v>
      </c>
      <c r="M13" s="652" t="str">
        <f>IF(基本情報入力シート!R34="","",基本情報入力シート!R34)</f>
        <v>島根県</v>
      </c>
      <c r="N13" s="652" t="str">
        <f>IF(基本情報入力シート!W34="","",基本情報入力シート!W34)</f>
        <v>松江市</v>
      </c>
      <c r="O13" s="647" t="str">
        <f>IF(基本情報入力シート!X34="","",基本情報入力シート!X34)</f>
        <v>訪問介護事業所かがやき</v>
      </c>
      <c r="P13" s="653" t="str">
        <f>IF(基本情報入力シート!Y34="","",基本情報入力シート!Y34)</f>
        <v>訪問介護</v>
      </c>
      <c r="Q13" s="654">
        <f>IF(基本情報入力シート!Z34="","",基本情報入力シート!Z34)</f>
        <v>1028230</v>
      </c>
      <c r="R13" s="655">
        <f>IF(基本情報入力シート!AA34="","",基本情報入力シート!AA34)</f>
        <v>10</v>
      </c>
      <c r="S13" s="656" t="s">
        <v>475</v>
      </c>
      <c r="T13" s="657" t="s">
        <v>476</v>
      </c>
      <c r="U13" s="658">
        <f>IF(P13="","",VLOOKUP(P13,【参考】数式用!$A$5:$I$28,MATCH(T13,【参考】数式用!$C$4:$G$4,0)+2,0))</f>
        <v>0.13700000000000001</v>
      </c>
      <c r="V13" s="285" t="s">
        <v>84</v>
      </c>
      <c r="W13" s="659">
        <v>2</v>
      </c>
      <c r="X13" s="282" t="s">
        <v>12</v>
      </c>
      <c r="Y13" s="659">
        <v>4</v>
      </c>
      <c r="Z13" s="434" t="s">
        <v>156</v>
      </c>
      <c r="AA13" s="660">
        <v>3</v>
      </c>
      <c r="AB13" s="282" t="s">
        <v>12</v>
      </c>
      <c r="AC13" s="660">
        <v>3</v>
      </c>
      <c r="AD13" s="282" t="s">
        <v>17</v>
      </c>
      <c r="AE13" s="661" t="s">
        <v>100</v>
      </c>
      <c r="AF13" s="662">
        <f t="shared" ref="AF13:AF16" si="0">IF(W13&gt;=1,(AA13*12+AC13)-(W13*12+Y13)+1,"")</f>
        <v>12</v>
      </c>
      <c r="AG13" s="663" t="s">
        <v>121</v>
      </c>
      <c r="AH13" s="664">
        <f t="shared" ref="AH13:AH76" si="1">IFERROR(ROUNDDOWN(ROUND(Q13*R13,0)*U13,0)*AF13,"")</f>
        <v>16904100</v>
      </c>
    </row>
    <row r="14" spans="1:34" ht="36.75" customHeight="1">
      <c r="A14" s="647">
        <f t="shared" ref="A14:A26" si="2">A13+1</f>
        <v>3</v>
      </c>
      <c r="B14" s="648">
        <f>IF(基本情報入力シート!C35="","",基本情報入力シート!C35)</f>
        <v>3</v>
      </c>
      <c r="C14" s="649">
        <f>IF(基本情報入力シート!D35="","",基本情報入力シート!D35)</f>
        <v>2</v>
      </c>
      <c r="D14" s="650">
        <f>IF(基本情報入力シート!E35="","",基本情報入力シート!E35)</f>
        <v>7</v>
      </c>
      <c r="E14" s="650">
        <f>IF(基本情報入力シート!F35="","",基本情報入力シート!F35)</f>
        <v>0</v>
      </c>
      <c r="F14" s="650">
        <f>IF(基本情報入力シート!G35="","",基本情報入力シート!G35)</f>
        <v>1</v>
      </c>
      <c r="G14" s="650">
        <f>IF(基本情報入力シート!H35="","",基本情報入力シート!H35)</f>
        <v>0</v>
      </c>
      <c r="H14" s="650">
        <f>IF(基本情報入力シート!I35="","",基本情報入力シート!I35)</f>
        <v>3</v>
      </c>
      <c r="I14" s="650">
        <f>IF(基本情報入力シート!J35="","",基本情報入力シート!J35)</f>
        <v>8</v>
      </c>
      <c r="J14" s="650">
        <f>IF(基本情報入力シート!K35="","",基本情報入力シート!K35)</f>
        <v>7</v>
      </c>
      <c r="K14" s="651">
        <f>IF(基本情報入力シート!L35="","",基本情報入力シート!L35)</f>
        <v>6</v>
      </c>
      <c r="L14" s="652" t="str">
        <f>IF(基本情報入力シート!M35="","",基本情報入力シート!M35)</f>
        <v>松江市</v>
      </c>
      <c r="M14" s="652" t="str">
        <f>IF(基本情報入力シート!R35="","",基本情報入力シート!R35)</f>
        <v>島根県</v>
      </c>
      <c r="N14" s="652" t="str">
        <f>IF(基本情報入力シート!W35="","",基本情報入力シート!W35)</f>
        <v>松江市</v>
      </c>
      <c r="O14" s="647" t="str">
        <f>IF(基本情報入力シート!X35="","",基本情報入力シート!X35)</f>
        <v>だんだんデイサービス東津田</v>
      </c>
      <c r="P14" s="653" t="str">
        <f>IF(基本情報入力シート!Y35="","",基本情報入力シート!Y35)</f>
        <v>地域密着型通所介護</v>
      </c>
      <c r="Q14" s="654">
        <f>IF(基本情報入力シート!Z35="","",基本情報入力シート!Z35)</f>
        <v>198760</v>
      </c>
      <c r="R14" s="655">
        <f>IF(基本情報入力シート!AA35="","",基本情報入力シート!AA35)</f>
        <v>10</v>
      </c>
      <c r="S14" s="656" t="s">
        <v>475</v>
      </c>
      <c r="T14" s="657" t="s">
        <v>476</v>
      </c>
      <c r="U14" s="658">
        <f>IF(P14="","",VLOOKUP(P14,【参考】数式用!$A$5:$I$28,MATCH(T14,【参考】数式用!$C$4:$G$4,0)+2,0))</f>
        <v>5.8999999999999997E-2</v>
      </c>
      <c r="V14" s="285" t="s">
        <v>84</v>
      </c>
      <c r="W14" s="659">
        <v>2</v>
      </c>
      <c r="X14" s="282" t="s">
        <v>12</v>
      </c>
      <c r="Y14" s="659">
        <v>4</v>
      </c>
      <c r="Z14" s="434" t="s">
        <v>156</v>
      </c>
      <c r="AA14" s="660">
        <v>3</v>
      </c>
      <c r="AB14" s="282" t="s">
        <v>12</v>
      </c>
      <c r="AC14" s="660">
        <v>3</v>
      </c>
      <c r="AD14" s="282" t="s">
        <v>17</v>
      </c>
      <c r="AE14" s="661" t="s">
        <v>100</v>
      </c>
      <c r="AF14" s="662">
        <f t="shared" si="0"/>
        <v>12</v>
      </c>
      <c r="AG14" s="663" t="s">
        <v>121</v>
      </c>
      <c r="AH14" s="664">
        <f t="shared" si="1"/>
        <v>1407216</v>
      </c>
    </row>
    <row r="15" spans="1:34" ht="36.75" customHeight="1">
      <c r="A15" s="647">
        <f t="shared" si="2"/>
        <v>4</v>
      </c>
      <c r="B15" s="648">
        <f>IF(基本情報入力シート!C36="","",基本情報入力シート!C36)</f>
        <v>3</v>
      </c>
      <c r="C15" s="649">
        <f>IF(基本情報入力シート!D36="","",基本情報入力シート!D36)</f>
        <v>2</v>
      </c>
      <c r="D15" s="650">
        <f>IF(基本情報入力シート!E36="","",基本情報入力シート!E36)</f>
        <v>9</v>
      </c>
      <c r="E15" s="650">
        <f>IF(基本情報入力シート!F36="","",基本情報入力シート!F36)</f>
        <v>0</v>
      </c>
      <c r="F15" s="650">
        <f>IF(基本情報入力シート!G36="","",基本情報入力シート!G36)</f>
        <v>1</v>
      </c>
      <c r="G15" s="650">
        <f>IF(基本情報入力シート!H36="","",基本情報入力シート!H36)</f>
        <v>0</v>
      </c>
      <c r="H15" s="650">
        <f>IF(基本情報入力シート!I36="","",基本情報入力シート!I36)</f>
        <v>0</v>
      </c>
      <c r="I15" s="650">
        <f>IF(基本情報入力シート!J36="","",基本情報入力シート!J36)</f>
        <v>6</v>
      </c>
      <c r="J15" s="650">
        <f>IF(基本情報入力シート!K36="","",基本情報入力シート!K36)</f>
        <v>7</v>
      </c>
      <c r="K15" s="651">
        <f>IF(基本情報入力シート!L36="","",基本情報入力シート!L36)</f>
        <v>0</v>
      </c>
      <c r="L15" s="652" t="str">
        <f>IF(基本情報入力シート!M36="","",基本情報入力シート!M36)</f>
        <v>松江市</v>
      </c>
      <c r="M15" s="652" t="str">
        <f>IF(基本情報入力シート!R36="","",基本情報入力シート!R36)</f>
        <v>島根県</v>
      </c>
      <c r="N15" s="652" t="str">
        <f>IF(基本情報入力シート!W36="","",基本情報入力シート!W36)</f>
        <v>松江市</v>
      </c>
      <c r="O15" s="647" t="str">
        <f>IF(基本情報入力シート!X36="","",基本情報入力シート!X36)</f>
        <v>ひよりデイサービス</v>
      </c>
      <c r="P15" s="653" t="str">
        <f>IF(基本情報入力シート!Y36="","",基本情報入力シート!Y36)</f>
        <v>地域密着型通所介護</v>
      </c>
      <c r="Q15" s="654">
        <f>IF(基本情報入力シート!Z36="","",基本情報入力シート!Z36)</f>
        <v>97880</v>
      </c>
      <c r="R15" s="655">
        <f>IF(基本情報入力シート!AA36="","",基本情報入力シート!AA36)</f>
        <v>10</v>
      </c>
      <c r="S15" s="656" t="s">
        <v>475</v>
      </c>
      <c r="T15" s="657" t="s">
        <v>476</v>
      </c>
      <c r="U15" s="658">
        <f>IF(P15="","",VLOOKUP(P15,【参考】数式用!$A$5:$I$28,MATCH(T15,【参考】数式用!$C$4:$G$4,0)+2,0))</f>
        <v>5.8999999999999997E-2</v>
      </c>
      <c r="V15" s="285" t="s">
        <v>84</v>
      </c>
      <c r="W15" s="659">
        <v>2</v>
      </c>
      <c r="X15" s="282" t="s">
        <v>12</v>
      </c>
      <c r="Y15" s="659">
        <v>4</v>
      </c>
      <c r="Z15" s="434" t="s">
        <v>156</v>
      </c>
      <c r="AA15" s="660">
        <v>3</v>
      </c>
      <c r="AB15" s="282" t="s">
        <v>12</v>
      </c>
      <c r="AC15" s="660">
        <v>3</v>
      </c>
      <c r="AD15" s="282" t="s">
        <v>17</v>
      </c>
      <c r="AE15" s="661" t="s">
        <v>100</v>
      </c>
      <c r="AF15" s="662">
        <f t="shared" si="0"/>
        <v>12</v>
      </c>
      <c r="AG15" s="663" t="s">
        <v>121</v>
      </c>
      <c r="AH15" s="664">
        <f t="shared" si="1"/>
        <v>692988</v>
      </c>
    </row>
    <row r="16" spans="1:34" ht="36.75" customHeight="1">
      <c r="A16" s="647">
        <f t="shared" si="2"/>
        <v>5</v>
      </c>
      <c r="B16" s="648">
        <f>IF(基本情報入力シート!C37="","",基本情報入力シート!C37)</f>
        <v>3</v>
      </c>
      <c r="C16" s="649">
        <f>IF(基本情報入力シート!D37="","",基本情報入力シート!D37)</f>
        <v>2</v>
      </c>
      <c r="D16" s="650">
        <f>IF(基本情報入力シート!E37="","",基本情報入力シート!E37)</f>
        <v>7</v>
      </c>
      <c r="E16" s="650">
        <f>IF(基本情報入力シート!F37="","",基本情報入力シート!F37)</f>
        <v>0</v>
      </c>
      <c r="F16" s="650">
        <f>IF(基本情報入力シート!G37="","",基本情報入力シート!G37)</f>
        <v>1</v>
      </c>
      <c r="G16" s="650">
        <f>IF(基本情報入力シート!H37="","",基本情報入力シート!H37)</f>
        <v>0</v>
      </c>
      <c r="H16" s="650">
        <f>IF(基本情報入力シート!I37="","",基本情報入力シート!I37)</f>
        <v>4</v>
      </c>
      <c r="I16" s="650">
        <f>IF(基本情報入力シート!J37="","",基本情報入力シート!J37)</f>
        <v>0</v>
      </c>
      <c r="J16" s="650">
        <f>IF(基本情報入力シート!K37="","",基本情報入力シート!K37)</f>
        <v>7</v>
      </c>
      <c r="K16" s="651">
        <f>IF(基本情報入力シート!L37="","",基本情報入力シート!L37)</f>
        <v>2</v>
      </c>
      <c r="L16" s="652" t="str">
        <f>IF(基本情報入力シート!M37="","",基本情報入力シート!M37)</f>
        <v>松江市</v>
      </c>
      <c r="M16" s="652" t="str">
        <f>IF(基本情報入力シート!R37="","",基本情報入力シート!R37)</f>
        <v>島根県</v>
      </c>
      <c r="N16" s="652" t="str">
        <f>IF(基本情報入力シート!W37="","",基本情報入力シート!W37)</f>
        <v>松江市</v>
      </c>
      <c r="O16" s="647" t="str">
        <f>IF(基本情報入力シート!X37="","",基本情報入力シート!X37)</f>
        <v>スワンデイサービス</v>
      </c>
      <c r="P16" s="653" t="str">
        <f>IF(基本情報入力シート!Y37="","",基本情報入力シート!Y37)</f>
        <v>通所介護</v>
      </c>
      <c r="Q16" s="654">
        <f>IF(基本情報入力シート!Z37="","",基本情報入力シート!Z37)</f>
        <v>276900</v>
      </c>
      <c r="R16" s="655">
        <f>IF(基本情報入力シート!AA37="","",基本情報入力シート!AA37)</f>
        <v>10</v>
      </c>
      <c r="S16" s="656" t="s">
        <v>475</v>
      </c>
      <c r="T16" s="657" t="s">
        <v>476</v>
      </c>
      <c r="U16" s="658">
        <f>IF(P16="","",VLOOKUP(P16,【参考】数式用!$A$5:$I$28,MATCH(T16,【参考】数式用!$C$4:$G$4,0)+2,0))</f>
        <v>5.8999999999999997E-2</v>
      </c>
      <c r="V16" s="285" t="s">
        <v>84</v>
      </c>
      <c r="W16" s="659">
        <v>2</v>
      </c>
      <c r="X16" s="282" t="s">
        <v>12</v>
      </c>
      <c r="Y16" s="659">
        <v>4</v>
      </c>
      <c r="Z16" s="434" t="s">
        <v>156</v>
      </c>
      <c r="AA16" s="660">
        <v>3</v>
      </c>
      <c r="AB16" s="282" t="s">
        <v>12</v>
      </c>
      <c r="AC16" s="660">
        <v>3</v>
      </c>
      <c r="AD16" s="282" t="s">
        <v>17</v>
      </c>
      <c r="AE16" s="661" t="s">
        <v>100</v>
      </c>
      <c r="AF16" s="662">
        <f t="shared" si="0"/>
        <v>12</v>
      </c>
      <c r="AG16" s="663" t="s">
        <v>121</v>
      </c>
      <c r="AH16" s="664">
        <f t="shared" si="1"/>
        <v>1960452</v>
      </c>
    </row>
    <row r="17" spans="1:34" ht="36.75" customHeight="1">
      <c r="A17" s="647">
        <f t="shared" si="2"/>
        <v>6</v>
      </c>
      <c r="B17" s="648">
        <f>IF(基本情報入力シート!C38="","",基本情報入力シート!C38)</f>
        <v>3</v>
      </c>
      <c r="C17" s="649">
        <f>IF(基本情報入力シート!D38="","",基本情報入力シート!D38)</f>
        <v>2</v>
      </c>
      <c r="D17" s="650">
        <f>IF(基本情報入力シート!E38="","",基本情報入力シート!E38)</f>
        <v>7</v>
      </c>
      <c r="E17" s="650">
        <f>IF(基本情報入力シート!F38="","",基本情報入力シート!F38)</f>
        <v>0</v>
      </c>
      <c r="F17" s="650">
        <f>IF(基本情報入力シート!G38="","",基本情報入力シート!G38)</f>
        <v>4</v>
      </c>
      <c r="G17" s="650">
        <f>IF(基本情報入力シート!H38="","",基本情報入力シート!H38)</f>
        <v>0</v>
      </c>
      <c r="H17" s="650">
        <f>IF(基本情報入力シート!I38="","",基本情報入力シート!I38)</f>
        <v>3</v>
      </c>
      <c r="I17" s="650">
        <f>IF(基本情報入力シート!J38="","",基本情報入力シート!J38)</f>
        <v>0</v>
      </c>
      <c r="J17" s="650">
        <f>IF(基本情報入力シート!K38="","",基本情報入力シート!K38)</f>
        <v>4</v>
      </c>
      <c r="K17" s="651">
        <f>IF(基本情報入力シート!L38="","",基本情報入力シート!L38)</f>
        <v>5</v>
      </c>
      <c r="L17" s="652" t="str">
        <f>IF(基本情報入力シート!M38="","",基本情報入力シート!M38)</f>
        <v>島根県</v>
      </c>
      <c r="M17" s="652" t="str">
        <f>IF(基本情報入力シート!R38="","",基本情報入力シート!R38)</f>
        <v>島根県</v>
      </c>
      <c r="N17" s="652" t="str">
        <f>IF(基本情報入力シート!W38="","",基本情報入力シート!W38)</f>
        <v>出雲市</v>
      </c>
      <c r="O17" s="647" t="str">
        <f>IF(基本情報入力シート!X38="","",基本情報入力シート!X38)</f>
        <v>あかりの里高浜</v>
      </c>
      <c r="P17" s="653" t="str">
        <f>IF(基本情報入力シート!Y38="","",基本情報入力シート!Y38)</f>
        <v>（介護予防）短期入所生活介護</v>
      </c>
      <c r="Q17" s="654">
        <f>IF(基本情報入力シート!Z38="","",基本情報入力シート!Z38)</f>
        <v>544470</v>
      </c>
      <c r="R17" s="655">
        <f>IF(基本情報入力シート!AA38="","",基本情報入力シート!AA38)</f>
        <v>10</v>
      </c>
      <c r="S17" s="656" t="s">
        <v>475</v>
      </c>
      <c r="T17" s="657" t="s">
        <v>476</v>
      </c>
      <c r="U17" s="658">
        <f>IF(P17="","",VLOOKUP(P17,【参考】数式用!$A$5:$I$28,MATCH(T17,【参考】数式用!$C$4:$G$4,0)+2,0))</f>
        <v>8.3000000000000004E-2</v>
      </c>
      <c r="V17" s="285" t="s">
        <v>265</v>
      </c>
      <c r="W17" s="659">
        <v>2</v>
      </c>
      <c r="X17" s="282" t="s">
        <v>266</v>
      </c>
      <c r="Y17" s="659">
        <v>4</v>
      </c>
      <c r="Z17" s="434" t="s">
        <v>267</v>
      </c>
      <c r="AA17" s="660">
        <v>3</v>
      </c>
      <c r="AB17" s="282" t="s">
        <v>266</v>
      </c>
      <c r="AC17" s="660">
        <v>3</v>
      </c>
      <c r="AD17" s="282" t="s">
        <v>268</v>
      </c>
      <c r="AE17" s="661" t="s">
        <v>269</v>
      </c>
      <c r="AF17" s="662">
        <f t="shared" ref="AF17:AF80" si="3">IF(W17&gt;=1,(AA17*12+AC17)-(W17*12+Y17)+1,"")</f>
        <v>12</v>
      </c>
      <c r="AG17" s="663" t="s">
        <v>270</v>
      </c>
      <c r="AH17" s="664">
        <f t="shared" si="1"/>
        <v>5422920</v>
      </c>
    </row>
    <row r="18" spans="1:34" ht="36.75" customHeight="1">
      <c r="A18" s="647">
        <f t="shared" si="2"/>
        <v>7</v>
      </c>
      <c r="B18" s="648">
        <f>IF(基本情報入力シート!C39="","",基本情報入力シート!C39)</f>
        <v>3</v>
      </c>
      <c r="C18" s="649">
        <f>IF(基本情報入力シート!D39="","",基本情報入力シート!D39)</f>
        <v>2</v>
      </c>
      <c r="D18" s="650">
        <f>IF(基本情報入力シート!E39="","",基本情報入力シート!E39)</f>
        <v>9</v>
      </c>
      <c r="E18" s="650">
        <f>IF(基本情報入力シート!F39="","",基本情報入力シート!F39)</f>
        <v>0</v>
      </c>
      <c r="F18" s="650">
        <f>IF(基本情報入力シート!G39="","",基本情報入力シート!G39)</f>
        <v>4</v>
      </c>
      <c r="G18" s="650">
        <f>IF(基本情報入力シート!H39="","",基本情報入力シート!H39)</f>
        <v>0</v>
      </c>
      <c r="H18" s="650">
        <f>IF(基本情報入力シート!I39="","",基本情報入力シート!I39)</f>
        <v>0</v>
      </c>
      <c r="I18" s="650">
        <f>IF(基本情報入力シート!J39="","",基本情報入力シート!J39)</f>
        <v>6</v>
      </c>
      <c r="J18" s="650">
        <f>IF(基本情報入力シート!K39="","",基本情報入力シート!K39)</f>
        <v>4</v>
      </c>
      <c r="K18" s="651">
        <f>IF(基本情報入力シート!L39="","",基本情報入力シート!L39)</f>
        <v>1</v>
      </c>
      <c r="L18" s="652" t="str">
        <f>IF(基本情報入力シート!M39="","",基本情報入力シート!M39)</f>
        <v>出雲市</v>
      </c>
      <c r="M18" s="652" t="str">
        <f>IF(基本情報入力シート!R39="","",基本情報入力シート!R39)</f>
        <v>島根県</v>
      </c>
      <c r="N18" s="652" t="str">
        <f>IF(基本情報入力シート!W39="","",基本情報入力シート!W39)</f>
        <v>出雲市</v>
      </c>
      <c r="O18" s="647" t="str">
        <f>IF(基本情報入力シート!X39="","",基本情報入力シート!X39)</f>
        <v>グループホーム柳緑の里</v>
      </c>
      <c r="P18" s="653" t="str">
        <f>IF(基本情報入力シート!Y39="","",基本情報入力シート!Y39)</f>
        <v>（介護予防）認知症対応型共同生活介護</v>
      </c>
      <c r="Q18" s="654">
        <v>260000</v>
      </c>
      <c r="R18" s="655">
        <f>IF(基本情報入力シート!AA39="","",基本情報入力シート!AA39)</f>
        <v>10</v>
      </c>
      <c r="S18" s="656" t="s">
        <v>487</v>
      </c>
      <c r="T18" s="657" t="s">
        <v>476</v>
      </c>
      <c r="U18" s="658">
        <f>IF(P18="","",VLOOKUP(P18,【参考】数式用!$A$5:$I$28,MATCH(T18,【参考】数式用!$C$4:$G$4,0)+2,0))</f>
        <v>0.111</v>
      </c>
      <c r="V18" s="285" t="s">
        <v>265</v>
      </c>
      <c r="W18" s="659">
        <v>2</v>
      </c>
      <c r="X18" s="282" t="s">
        <v>266</v>
      </c>
      <c r="Y18" s="659">
        <v>4</v>
      </c>
      <c r="Z18" s="434" t="s">
        <v>267</v>
      </c>
      <c r="AA18" s="660">
        <v>3</v>
      </c>
      <c r="AB18" s="282" t="s">
        <v>266</v>
      </c>
      <c r="AC18" s="660">
        <v>3</v>
      </c>
      <c r="AD18" s="282" t="s">
        <v>268</v>
      </c>
      <c r="AE18" s="661" t="s">
        <v>269</v>
      </c>
      <c r="AF18" s="662">
        <f t="shared" si="3"/>
        <v>12</v>
      </c>
      <c r="AG18" s="663" t="s">
        <v>270</v>
      </c>
      <c r="AH18" s="664">
        <f t="shared" si="1"/>
        <v>3463200</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T10" zoomScale="130" zoomScaleNormal="130" zoomScaleSheetLayoutView="70" workbookViewId="0">
      <selection activeCell="T55" sqref="T55"/>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80" t="s">
        <v>6</v>
      </c>
      <c r="B3" s="1080"/>
      <c r="C3" s="1081"/>
      <c r="D3" s="1077" t="str">
        <f>IF(基本情報入力シート!M16="","",基本情報入力シート!M16)</f>
        <v>株式会社ラッシュ</v>
      </c>
      <c r="E3" s="1078"/>
      <c r="F3" s="1078"/>
      <c r="G3" s="1078"/>
      <c r="H3" s="1078"/>
      <c r="I3" s="1078"/>
      <c r="J3" s="1078"/>
      <c r="K3" s="1078"/>
      <c r="L3" s="1078"/>
      <c r="M3" s="1078"/>
      <c r="N3" s="1078"/>
      <c r="O3" s="1079"/>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11284800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84"/>
      <c r="B7" s="1086" t="s">
        <v>7</v>
      </c>
      <c r="C7" s="1087"/>
      <c r="D7" s="1087"/>
      <c r="E7" s="1087"/>
      <c r="F7" s="1087"/>
      <c r="G7" s="1087"/>
      <c r="H7" s="1087"/>
      <c r="I7" s="1087"/>
      <c r="J7" s="1087"/>
      <c r="K7" s="1088"/>
      <c r="L7" s="1092" t="s">
        <v>184</v>
      </c>
      <c r="M7" s="621"/>
      <c r="N7" s="622"/>
      <c r="O7" s="1094" t="s">
        <v>211</v>
      </c>
      <c r="P7" s="1096" t="s">
        <v>128</v>
      </c>
      <c r="Q7" s="1098"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85"/>
      <c r="B8" s="1089"/>
      <c r="C8" s="1090"/>
      <c r="D8" s="1090"/>
      <c r="E8" s="1090"/>
      <c r="F8" s="1090"/>
      <c r="G8" s="1090"/>
      <c r="H8" s="1090"/>
      <c r="I8" s="1090"/>
      <c r="J8" s="1090"/>
      <c r="K8" s="1091"/>
      <c r="L8" s="1093"/>
      <c r="M8" s="626" t="s">
        <v>286</v>
      </c>
      <c r="N8" s="627"/>
      <c r="O8" s="1095"/>
      <c r="P8" s="1097"/>
      <c r="Q8" s="1099"/>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85"/>
      <c r="B9" s="1089"/>
      <c r="C9" s="1090"/>
      <c r="D9" s="1090"/>
      <c r="E9" s="1090"/>
      <c r="F9" s="1090"/>
      <c r="G9" s="1090"/>
      <c r="H9" s="1090"/>
      <c r="I9" s="1090"/>
      <c r="J9" s="1090"/>
      <c r="K9" s="1091"/>
      <c r="L9" s="1093"/>
      <c r="M9" s="630"/>
      <c r="N9" s="631"/>
      <c r="O9" s="1095"/>
      <c r="P9" s="1097"/>
      <c r="Q9" s="1099"/>
      <c r="R9" s="1124"/>
      <c r="S9" s="1113" t="s">
        <v>172</v>
      </c>
      <c r="T9" s="1127" t="s">
        <v>277</v>
      </c>
      <c r="U9" s="1118" t="s">
        <v>200</v>
      </c>
      <c r="V9" s="1125" t="s">
        <v>139</v>
      </c>
      <c r="W9" s="1107" t="s">
        <v>201</v>
      </c>
      <c r="X9" s="1108"/>
      <c r="Y9" s="1108"/>
      <c r="Z9" s="1108"/>
      <c r="AA9" s="1108"/>
      <c r="AB9" s="1108"/>
      <c r="AC9" s="1108"/>
      <c r="AD9" s="1108"/>
      <c r="AE9" s="1108"/>
      <c r="AF9" s="1108"/>
      <c r="AG9" s="1108"/>
      <c r="AH9" s="1108"/>
      <c r="AI9" s="1101" t="s">
        <v>299</v>
      </c>
      <c r="AJ9" s="239"/>
      <c r="AK9" s="239"/>
      <c r="AL9" s="239"/>
      <c r="AM9" s="239"/>
      <c r="AN9" s="239"/>
      <c r="AO9" s="239"/>
      <c r="AP9" s="239"/>
      <c r="AQ9" s="239"/>
      <c r="AR9" s="239"/>
      <c r="AS9" s="239"/>
      <c r="AT9" s="239"/>
      <c r="AU9" s="239"/>
    </row>
    <row r="10" spans="1:47" ht="150" customHeight="1">
      <c r="A10" s="1085"/>
      <c r="B10" s="1089"/>
      <c r="C10" s="1090"/>
      <c r="D10" s="1090"/>
      <c r="E10" s="1090"/>
      <c r="F10" s="1090"/>
      <c r="G10" s="1090"/>
      <c r="H10" s="1090"/>
      <c r="I10" s="1090"/>
      <c r="J10" s="1090"/>
      <c r="K10" s="1091"/>
      <c r="L10" s="1093"/>
      <c r="M10" s="632" t="s">
        <v>287</v>
      </c>
      <c r="N10" s="632" t="s">
        <v>288</v>
      </c>
      <c r="O10" s="1095"/>
      <c r="P10" s="1097"/>
      <c r="Q10" s="1099"/>
      <c r="R10" s="1124"/>
      <c r="S10" s="1113"/>
      <c r="T10" s="1127"/>
      <c r="U10" s="1118"/>
      <c r="V10" s="1126"/>
      <c r="W10" s="1110"/>
      <c r="X10" s="1111"/>
      <c r="Y10" s="1111"/>
      <c r="Z10" s="1111"/>
      <c r="AA10" s="1111"/>
      <c r="AB10" s="1111"/>
      <c r="AC10" s="1111"/>
      <c r="AD10" s="1111"/>
      <c r="AE10" s="1111"/>
      <c r="AF10" s="1111"/>
      <c r="AG10" s="1111"/>
      <c r="AH10" s="1111"/>
      <c r="AI10" s="1101"/>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f>IF(基本情報入力シート!C33="","",基本情報入力シート!C33)</f>
        <v>3</v>
      </c>
      <c r="C12" s="649">
        <f>IF(基本情報入力シート!D33="","",基本情報入力シート!D33)</f>
        <v>2</v>
      </c>
      <c r="D12" s="650">
        <f>IF(基本情報入力シート!E33="","",基本情報入力シート!E33)</f>
        <v>7</v>
      </c>
      <c r="E12" s="650">
        <f>IF(基本情報入力シート!F33="","",基本情報入力シート!F33)</f>
        <v>0</v>
      </c>
      <c r="F12" s="650">
        <f>IF(基本情報入力シート!G33="","",基本情報入力シート!G33)</f>
        <v>1</v>
      </c>
      <c r="G12" s="650">
        <f>IF(基本情報入力シート!H33="","",基本情報入力シート!H33)</f>
        <v>0</v>
      </c>
      <c r="H12" s="650">
        <f>IF(基本情報入力シート!I33="","",基本情報入力シート!I33)</f>
        <v>2</v>
      </c>
      <c r="I12" s="650">
        <f>IF(基本情報入力シート!J33="","",基本情報入力シート!J33)</f>
        <v>5</v>
      </c>
      <c r="J12" s="650">
        <f>IF(基本情報入力シート!K33="","",基本情報入力シート!K33)</f>
        <v>5</v>
      </c>
      <c r="K12" s="651">
        <f>IF(基本情報入力シート!L33="","",基本情報入力シート!L33)</f>
        <v>5</v>
      </c>
      <c r="L12" s="652" t="str">
        <f>IF(基本情報入力シート!M33="","",基本情報入力シート!M33)</f>
        <v>松江市</v>
      </c>
      <c r="M12" s="652" t="str">
        <f>IF(基本情報入力シート!R33="","",基本情報入力シート!R33)</f>
        <v>島根県</v>
      </c>
      <c r="N12" s="652" t="str">
        <f>IF(基本情報入力シート!W33="","",基本情報入力シート!W33)</f>
        <v>松江市</v>
      </c>
      <c r="O12" s="647" t="str">
        <f>IF(基本情報入力シート!X33="","",基本情報入力シート!X33)</f>
        <v>あおぞらデイサービス</v>
      </c>
      <c r="P12" s="653" t="str">
        <f>IF(基本情報入力シート!Y33="","",基本情報入力シート!Y33)</f>
        <v>通所介護</v>
      </c>
      <c r="Q12" s="654">
        <f>IF(基本情報入力シート!Z33="","",基本情報入力シート!Z33)</f>
        <v>502340</v>
      </c>
      <c r="R12" s="681">
        <f>IF(基本情報入力シート!AA33="","",基本情報入力シート!AA33)</f>
        <v>10</v>
      </c>
      <c r="S12" s="682" t="s">
        <v>475</v>
      </c>
      <c r="T12" s="683" t="s">
        <v>488</v>
      </c>
      <c r="U12" s="684">
        <f>IF(P12="","",VLOOKUP(P12,【参考】数式用!$A$5:$I$28,MATCH(T12,【参考】数式用!$H$4:$I$4,0)+7,0))</f>
        <v>0.01</v>
      </c>
      <c r="V12" s="685" t="s">
        <v>338</v>
      </c>
      <c r="W12" s="285" t="s">
        <v>84</v>
      </c>
      <c r="X12" s="686">
        <v>2</v>
      </c>
      <c r="Y12" s="282" t="s">
        <v>12</v>
      </c>
      <c r="Z12" s="686">
        <v>4</v>
      </c>
      <c r="AA12" s="434" t="s">
        <v>156</v>
      </c>
      <c r="AB12" s="686">
        <v>3</v>
      </c>
      <c r="AC12" s="282" t="s">
        <v>12</v>
      </c>
      <c r="AD12" s="686">
        <v>3</v>
      </c>
      <c r="AE12" s="282" t="s">
        <v>17</v>
      </c>
      <c r="AF12" s="661" t="s">
        <v>100</v>
      </c>
      <c r="AG12" s="663">
        <f t="shared" ref="AG12:AG16" si="0">IF(X12&gt;=1,(AB12*12+AD12)-(X12*12+Z12)+1,"")</f>
        <v>12</v>
      </c>
      <c r="AH12" s="663" t="s">
        <v>121</v>
      </c>
      <c r="AI12" s="664">
        <f t="shared" ref="AI12:AI43" si="1">IFERROR(ROUNDDOWN(ROUND(Q12*R12,0)*U12,0)*AG12,"")</f>
        <v>602808</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f>IF(基本情報入力シート!C34="","",基本情報入力シート!C34)</f>
        <v>3</v>
      </c>
      <c r="C13" s="649">
        <f>IF(基本情報入力シート!D34="","",基本情報入力シート!D34)</f>
        <v>2</v>
      </c>
      <c r="D13" s="650">
        <f>IF(基本情報入力シート!E34="","",基本情報入力シート!E34)</f>
        <v>7</v>
      </c>
      <c r="E13" s="650">
        <f>IF(基本情報入力シート!F34="","",基本情報入力シート!F34)</f>
        <v>0</v>
      </c>
      <c r="F13" s="650">
        <f>IF(基本情報入力シート!G34="","",基本情報入力シート!G34)</f>
        <v>1</v>
      </c>
      <c r="G13" s="650">
        <f>IF(基本情報入力シート!H34="","",基本情報入力シート!H34)</f>
        <v>0</v>
      </c>
      <c r="H13" s="650">
        <f>IF(基本情報入力シート!I34="","",基本情報入力シート!I34)</f>
        <v>3</v>
      </c>
      <c r="I13" s="650">
        <f>IF(基本情報入力シート!J34="","",基本情報入力シート!J34)</f>
        <v>5</v>
      </c>
      <c r="J13" s="650">
        <f>IF(基本情報入力シート!K34="","",基本情報入力シート!K34)</f>
        <v>7</v>
      </c>
      <c r="K13" s="651">
        <f>IF(基本情報入力シート!L34="","",基本情報入力シート!L34)</f>
        <v>9</v>
      </c>
      <c r="L13" s="652" t="str">
        <f>IF(基本情報入力シート!M34="","",基本情報入力シート!M34)</f>
        <v>松江市</v>
      </c>
      <c r="M13" s="652" t="str">
        <f>IF(基本情報入力シート!R34="","",基本情報入力シート!R34)</f>
        <v>島根県</v>
      </c>
      <c r="N13" s="652" t="str">
        <f>IF(基本情報入力シート!W34="","",基本情報入力シート!W34)</f>
        <v>松江市</v>
      </c>
      <c r="O13" s="647" t="str">
        <f>IF(基本情報入力シート!X34="","",基本情報入力シート!X34)</f>
        <v>訪問介護事業所かがやき</v>
      </c>
      <c r="P13" s="653" t="str">
        <f>IF(基本情報入力シート!Y34="","",基本情報入力シート!Y34)</f>
        <v>訪問介護</v>
      </c>
      <c r="Q13" s="654">
        <f>IF(基本情報入力シート!Z34="","",基本情報入力シート!Z34)</f>
        <v>1028230</v>
      </c>
      <c r="R13" s="681">
        <f>IF(基本情報入力シート!AA34="","",基本情報入力シート!AA34)</f>
        <v>10</v>
      </c>
      <c r="S13" s="682" t="s">
        <v>475</v>
      </c>
      <c r="T13" s="683" t="s">
        <v>489</v>
      </c>
      <c r="U13" s="684">
        <f>IF(P13="","",VLOOKUP(P13,【参考】数式用!$A$5:$I$28,MATCH(T13,【参考】数式用!$H$4:$I$4,0)+7,0))</f>
        <v>6.3E-2</v>
      </c>
      <c r="V13" s="685" t="s">
        <v>329</v>
      </c>
      <c r="W13" s="285" t="s">
        <v>84</v>
      </c>
      <c r="X13" s="686">
        <v>2</v>
      </c>
      <c r="Y13" s="282" t="s">
        <v>12</v>
      </c>
      <c r="Z13" s="686">
        <v>4</v>
      </c>
      <c r="AA13" s="434" t="s">
        <v>156</v>
      </c>
      <c r="AB13" s="686">
        <v>3</v>
      </c>
      <c r="AC13" s="282" t="s">
        <v>12</v>
      </c>
      <c r="AD13" s="686">
        <v>3</v>
      </c>
      <c r="AE13" s="282" t="s">
        <v>17</v>
      </c>
      <c r="AF13" s="661" t="s">
        <v>100</v>
      </c>
      <c r="AG13" s="662">
        <f t="shared" si="0"/>
        <v>12</v>
      </c>
      <c r="AH13" s="663" t="s">
        <v>121</v>
      </c>
      <c r="AI13" s="664">
        <f t="shared" si="1"/>
        <v>7773408</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f>IF(基本情報入力シート!C35="","",基本情報入力シート!C35)</f>
        <v>3</v>
      </c>
      <c r="C14" s="649">
        <f>IF(基本情報入力シート!D35="","",基本情報入力シート!D35)</f>
        <v>2</v>
      </c>
      <c r="D14" s="650">
        <f>IF(基本情報入力シート!E35="","",基本情報入力シート!E35)</f>
        <v>7</v>
      </c>
      <c r="E14" s="650">
        <f>IF(基本情報入力シート!F35="","",基本情報入力シート!F35)</f>
        <v>0</v>
      </c>
      <c r="F14" s="650">
        <f>IF(基本情報入力シート!G35="","",基本情報入力シート!G35)</f>
        <v>1</v>
      </c>
      <c r="G14" s="650">
        <f>IF(基本情報入力シート!H35="","",基本情報入力シート!H35)</f>
        <v>0</v>
      </c>
      <c r="H14" s="650">
        <f>IF(基本情報入力シート!I35="","",基本情報入力シート!I35)</f>
        <v>3</v>
      </c>
      <c r="I14" s="650">
        <f>IF(基本情報入力シート!J35="","",基本情報入力シート!J35)</f>
        <v>8</v>
      </c>
      <c r="J14" s="650">
        <f>IF(基本情報入力シート!K35="","",基本情報入力シート!K35)</f>
        <v>7</v>
      </c>
      <c r="K14" s="651">
        <f>IF(基本情報入力シート!L35="","",基本情報入力シート!L35)</f>
        <v>6</v>
      </c>
      <c r="L14" s="652" t="str">
        <f>IF(基本情報入力シート!M35="","",基本情報入力シート!M35)</f>
        <v>松江市</v>
      </c>
      <c r="M14" s="652" t="str">
        <f>IF(基本情報入力シート!R35="","",基本情報入力シート!R35)</f>
        <v>島根県</v>
      </c>
      <c r="N14" s="652" t="str">
        <f>IF(基本情報入力シート!W35="","",基本情報入力シート!W35)</f>
        <v>松江市</v>
      </c>
      <c r="O14" s="647" t="str">
        <f>IF(基本情報入力シート!X35="","",基本情報入力シート!X35)</f>
        <v>だんだんデイサービス東津田</v>
      </c>
      <c r="P14" s="653" t="str">
        <f>IF(基本情報入力シート!Y35="","",基本情報入力シート!Y35)</f>
        <v>地域密着型通所介護</v>
      </c>
      <c r="Q14" s="654">
        <f>IF(基本情報入力シート!Z35="","",基本情報入力シート!Z35)</f>
        <v>198760</v>
      </c>
      <c r="R14" s="681">
        <f>IF(基本情報入力シート!AA35="","",基本情報入力シート!AA35)</f>
        <v>10</v>
      </c>
      <c r="S14" s="682" t="s">
        <v>475</v>
      </c>
      <c r="T14" s="683" t="s">
        <v>488</v>
      </c>
      <c r="U14" s="684">
        <f>IF(P14="","",VLOOKUP(P14,【参考】数式用!$A$5:$I$28,MATCH(T14,【参考】数式用!$H$4:$I$4,0)+7,0))</f>
        <v>0.01</v>
      </c>
      <c r="V14" s="685" t="s">
        <v>338</v>
      </c>
      <c r="W14" s="285" t="s">
        <v>84</v>
      </c>
      <c r="X14" s="686">
        <v>2</v>
      </c>
      <c r="Y14" s="282" t="s">
        <v>12</v>
      </c>
      <c r="Z14" s="686">
        <v>4</v>
      </c>
      <c r="AA14" s="434" t="s">
        <v>156</v>
      </c>
      <c r="AB14" s="686">
        <v>3</v>
      </c>
      <c r="AC14" s="282" t="s">
        <v>12</v>
      </c>
      <c r="AD14" s="686">
        <v>3</v>
      </c>
      <c r="AE14" s="282" t="s">
        <v>17</v>
      </c>
      <c r="AF14" s="661" t="s">
        <v>100</v>
      </c>
      <c r="AG14" s="662">
        <f t="shared" si="0"/>
        <v>12</v>
      </c>
      <c r="AH14" s="663" t="s">
        <v>121</v>
      </c>
      <c r="AI14" s="664">
        <f t="shared" si="1"/>
        <v>238512</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f>IF(基本情報入力シート!C36="","",基本情報入力シート!C36)</f>
        <v>3</v>
      </c>
      <c r="C15" s="649">
        <f>IF(基本情報入力シート!D36="","",基本情報入力シート!D36)</f>
        <v>2</v>
      </c>
      <c r="D15" s="650">
        <f>IF(基本情報入力シート!E36="","",基本情報入力シート!E36)</f>
        <v>9</v>
      </c>
      <c r="E15" s="650">
        <f>IF(基本情報入力シート!F36="","",基本情報入力シート!F36)</f>
        <v>0</v>
      </c>
      <c r="F15" s="650">
        <f>IF(基本情報入力シート!G36="","",基本情報入力シート!G36)</f>
        <v>1</v>
      </c>
      <c r="G15" s="650">
        <f>IF(基本情報入力シート!H36="","",基本情報入力シート!H36)</f>
        <v>0</v>
      </c>
      <c r="H15" s="650">
        <f>IF(基本情報入力シート!I36="","",基本情報入力シート!I36)</f>
        <v>0</v>
      </c>
      <c r="I15" s="650">
        <f>IF(基本情報入力シート!J36="","",基本情報入力シート!J36)</f>
        <v>6</v>
      </c>
      <c r="J15" s="650">
        <f>IF(基本情報入力シート!K36="","",基本情報入力シート!K36)</f>
        <v>7</v>
      </c>
      <c r="K15" s="651">
        <f>IF(基本情報入力シート!L36="","",基本情報入力シート!L36)</f>
        <v>0</v>
      </c>
      <c r="L15" s="652" t="str">
        <f>IF(基本情報入力シート!M36="","",基本情報入力シート!M36)</f>
        <v>松江市</v>
      </c>
      <c r="M15" s="652" t="str">
        <f>IF(基本情報入力シート!R36="","",基本情報入力シート!R36)</f>
        <v>島根県</v>
      </c>
      <c r="N15" s="652" t="str">
        <f>IF(基本情報入力シート!W36="","",基本情報入力シート!W36)</f>
        <v>松江市</v>
      </c>
      <c r="O15" s="647" t="str">
        <f>IF(基本情報入力シート!X36="","",基本情報入力シート!X36)</f>
        <v>ひよりデイサービス</v>
      </c>
      <c r="P15" s="653" t="str">
        <f>IF(基本情報入力シート!Y36="","",基本情報入力シート!Y36)</f>
        <v>地域密着型通所介護</v>
      </c>
      <c r="Q15" s="654">
        <f>IF(基本情報入力シート!Z36="","",基本情報入力シート!Z36)</f>
        <v>97880</v>
      </c>
      <c r="R15" s="681">
        <f>IF(基本情報入力シート!AA36="","",基本情報入力シート!AA36)</f>
        <v>10</v>
      </c>
      <c r="S15" s="682" t="s">
        <v>475</v>
      </c>
      <c r="T15" s="683" t="s">
        <v>488</v>
      </c>
      <c r="U15" s="684">
        <f>IF(P15="","",VLOOKUP(P15,【参考】数式用!$A$5:$I$28,MATCH(T15,【参考】数式用!$H$4:$I$4,0)+7,0))</f>
        <v>0.01</v>
      </c>
      <c r="V15" s="685" t="s">
        <v>338</v>
      </c>
      <c r="W15" s="285" t="s">
        <v>84</v>
      </c>
      <c r="X15" s="686">
        <v>2</v>
      </c>
      <c r="Y15" s="282" t="s">
        <v>12</v>
      </c>
      <c r="Z15" s="686">
        <v>4</v>
      </c>
      <c r="AA15" s="434" t="s">
        <v>156</v>
      </c>
      <c r="AB15" s="686">
        <v>3</v>
      </c>
      <c r="AC15" s="282" t="s">
        <v>12</v>
      </c>
      <c r="AD15" s="686">
        <v>3</v>
      </c>
      <c r="AE15" s="282" t="s">
        <v>17</v>
      </c>
      <c r="AF15" s="661" t="s">
        <v>100</v>
      </c>
      <c r="AG15" s="662">
        <f t="shared" si="0"/>
        <v>12</v>
      </c>
      <c r="AH15" s="663" t="s">
        <v>121</v>
      </c>
      <c r="AI15" s="664">
        <f t="shared" si="1"/>
        <v>117456</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f>IF(基本情報入力シート!C37="","",基本情報入力シート!C37)</f>
        <v>3</v>
      </c>
      <c r="C16" s="649">
        <f>IF(基本情報入力シート!D37="","",基本情報入力シート!D37)</f>
        <v>2</v>
      </c>
      <c r="D16" s="650">
        <f>IF(基本情報入力シート!E37="","",基本情報入力シート!E37)</f>
        <v>7</v>
      </c>
      <c r="E16" s="650">
        <f>IF(基本情報入力シート!F37="","",基本情報入力シート!F37)</f>
        <v>0</v>
      </c>
      <c r="F16" s="650">
        <f>IF(基本情報入力シート!G37="","",基本情報入力シート!G37)</f>
        <v>1</v>
      </c>
      <c r="G16" s="650">
        <f>IF(基本情報入力シート!H37="","",基本情報入力シート!H37)</f>
        <v>0</v>
      </c>
      <c r="H16" s="650">
        <f>IF(基本情報入力シート!I37="","",基本情報入力シート!I37)</f>
        <v>4</v>
      </c>
      <c r="I16" s="650">
        <f>IF(基本情報入力シート!J37="","",基本情報入力シート!J37)</f>
        <v>0</v>
      </c>
      <c r="J16" s="650">
        <f>IF(基本情報入力シート!K37="","",基本情報入力シート!K37)</f>
        <v>7</v>
      </c>
      <c r="K16" s="651">
        <f>IF(基本情報入力シート!L37="","",基本情報入力シート!L37)</f>
        <v>2</v>
      </c>
      <c r="L16" s="652" t="str">
        <f>IF(基本情報入力シート!M37="","",基本情報入力シート!M37)</f>
        <v>松江市</v>
      </c>
      <c r="M16" s="652" t="str">
        <f>IF(基本情報入力シート!R37="","",基本情報入力シート!R37)</f>
        <v>島根県</v>
      </c>
      <c r="N16" s="652" t="str">
        <f>IF(基本情報入力シート!W37="","",基本情報入力シート!W37)</f>
        <v>松江市</v>
      </c>
      <c r="O16" s="647" t="str">
        <f>IF(基本情報入力シート!X37="","",基本情報入力シート!X37)</f>
        <v>スワンデイサービス</v>
      </c>
      <c r="P16" s="653" t="str">
        <f>IF(基本情報入力シート!Y37="","",基本情報入力シート!Y37)</f>
        <v>通所介護</v>
      </c>
      <c r="Q16" s="654">
        <f>IF(基本情報入力シート!Z37="","",基本情報入力シート!Z37)</f>
        <v>276900</v>
      </c>
      <c r="R16" s="681">
        <f>IF(基本情報入力シート!AA37="","",基本情報入力シート!AA37)</f>
        <v>10</v>
      </c>
      <c r="S16" s="682" t="s">
        <v>475</v>
      </c>
      <c r="T16" s="683" t="s">
        <v>488</v>
      </c>
      <c r="U16" s="684">
        <f>IF(P16="","",VLOOKUP(P16,【参考】数式用!$A$5:$I$28,MATCH(T16,【参考】数式用!$H$4:$I$4,0)+7,0))</f>
        <v>0.01</v>
      </c>
      <c r="V16" s="685" t="s">
        <v>338</v>
      </c>
      <c r="W16" s="285" t="s">
        <v>84</v>
      </c>
      <c r="X16" s="686">
        <v>2</v>
      </c>
      <c r="Y16" s="282" t="s">
        <v>12</v>
      </c>
      <c r="Z16" s="686">
        <v>4</v>
      </c>
      <c r="AA16" s="434" t="s">
        <v>156</v>
      </c>
      <c r="AB16" s="686">
        <v>3</v>
      </c>
      <c r="AC16" s="282" t="s">
        <v>12</v>
      </c>
      <c r="AD16" s="686">
        <v>3</v>
      </c>
      <c r="AE16" s="282" t="s">
        <v>17</v>
      </c>
      <c r="AF16" s="661" t="s">
        <v>100</v>
      </c>
      <c r="AG16" s="662">
        <f t="shared" si="0"/>
        <v>12</v>
      </c>
      <c r="AH16" s="663" t="s">
        <v>121</v>
      </c>
      <c r="AI16" s="664">
        <f t="shared" si="1"/>
        <v>332280</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f>IF(基本情報入力シート!C38="","",基本情報入力シート!C38)</f>
        <v>3</v>
      </c>
      <c r="C17" s="649">
        <f>IF(基本情報入力シート!D38="","",基本情報入力シート!D38)</f>
        <v>2</v>
      </c>
      <c r="D17" s="650">
        <f>IF(基本情報入力シート!E38="","",基本情報入力シート!E38)</f>
        <v>7</v>
      </c>
      <c r="E17" s="650">
        <f>IF(基本情報入力シート!F38="","",基本情報入力シート!F38)</f>
        <v>0</v>
      </c>
      <c r="F17" s="650">
        <f>IF(基本情報入力シート!G38="","",基本情報入力シート!G38)</f>
        <v>4</v>
      </c>
      <c r="G17" s="650">
        <f>IF(基本情報入力シート!H38="","",基本情報入力シート!H38)</f>
        <v>0</v>
      </c>
      <c r="H17" s="650">
        <f>IF(基本情報入力シート!I38="","",基本情報入力シート!I38)</f>
        <v>3</v>
      </c>
      <c r="I17" s="650">
        <f>IF(基本情報入力シート!J38="","",基本情報入力シート!J38)</f>
        <v>0</v>
      </c>
      <c r="J17" s="650">
        <f>IF(基本情報入力シート!K38="","",基本情報入力シート!K38)</f>
        <v>4</v>
      </c>
      <c r="K17" s="651">
        <f>IF(基本情報入力シート!L38="","",基本情報入力シート!L38)</f>
        <v>5</v>
      </c>
      <c r="L17" s="652" t="str">
        <f>IF(基本情報入力シート!M38="","",基本情報入力シート!M38)</f>
        <v>島根県</v>
      </c>
      <c r="M17" s="652" t="str">
        <f>IF(基本情報入力シート!R38="","",基本情報入力シート!R38)</f>
        <v>島根県</v>
      </c>
      <c r="N17" s="652" t="str">
        <f>IF(基本情報入力シート!W38="","",基本情報入力シート!W38)</f>
        <v>出雲市</v>
      </c>
      <c r="O17" s="647" t="str">
        <f>IF(基本情報入力シート!X38="","",基本情報入力シート!X38)</f>
        <v>あかりの里高浜</v>
      </c>
      <c r="P17" s="653" t="str">
        <f>IF(基本情報入力シート!Y38="","",基本情報入力シート!Y38)</f>
        <v>（介護予防）短期入所生活介護</v>
      </c>
      <c r="Q17" s="654">
        <f>IF(基本情報入力シート!Z38="","",基本情報入力シート!Z38)</f>
        <v>544470</v>
      </c>
      <c r="R17" s="681">
        <f>IF(基本情報入力シート!AA38="","",基本情報入力シート!AA38)</f>
        <v>10</v>
      </c>
      <c r="S17" s="682" t="s">
        <v>475</v>
      </c>
      <c r="T17" s="683" t="s">
        <v>488</v>
      </c>
      <c r="U17" s="684">
        <f>IF(P17="","",VLOOKUP(P17,【参考】数式用!$A$5:$I$28,MATCH(T17,【参考】数式用!$H$4:$I$4,0)+7,0))</f>
        <v>2.3E-2</v>
      </c>
      <c r="V17" s="685" t="s">
        <v>338</v>
      </c>
      <c r="W17" s="285" t="s">
        <v>265</v>
      </c>
      <c r="X17" s="686">
        <v>2</v>
      </c>
      <c r="Y17" s="282" t="s">
        <v>266</v>
      </c>
      <c r="Z17" s="686">
        <v>4</v>
      </c>
      <c r="AA17" s="434" t="s">
        <v>267</v>
      </c>
      <c r="AB17" s="686">
        <v>3</v>
      </c>
      <c r="AC17" s="282" t="s">
        <v>266</v>
      </c>
      <c r="AD17" s="686">
        <v>3</v>
      </c>
      <c r="AE17" s="282" t="s">
        <v>268</v>
      </c>
      <c r="AF17" s="661" t="s">
        <v>269</v>
      </c>
      <c r="AG17" s="662">
        <f t="shared" ref="AG17:AG80" si="5">IF(X17&gt;=1,(AB17*12+AD17)-(X17*12+Z17)+1,"")</f>
        <v>12</v>
      </c>
      <c r="AH17" s="663" t="s">
        <v>270</v>
      </c>
      <c r="AI17" s="664">
        <f t="shared" si="1"/>
        <v>1502736</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f>IF(基本情報入力シート!C39="","",基本情報入力シート!C39)</f>
        <v>3</v>
      </c>
      <c r="C18" s="649">
        <f>IF(基本情報入力シート!D39="","",基本情報入力シート!D39)</f>
        <v>2</v>
      </c>
      <c r="D18" s="650">
        <f>IF(基本情報入力シート!E39="","",基本情報入力シート!E39)</f>
        <v>9</v>
      </c>
      <c r="E18" s="650">
        <f>IF(基本情報入力シート!F39="","",基本情報入力シート!F39)</f>
        <v>0</v>
      </c>
      <c r="F18" s="650">
        <f>IF(基本情報入力シート!G39="","",基本情報入力シート!G39)</f>
        <v>4</v>
      </c>
      <c r="G18" s="650">
        <f>IF(基本情報入力シート!H39="","",基本情報入力シート!H39)</f>
        <v>0</v>
      </c>
      <c r="H18" s="650">
        <f>IF(基本情報入力シート!I39="","",基本情報入力シート!I39)</f>
        <v>0</v>
      </c>
      <c r="I18" s="650">
        <f>IF(基本情報入力シート!J39="","",基本情報入力シート!J39)</f>
        <v>6</v>
      </c>
      <c r="J18" s="650">
        <f>IF(基本情報入力シート!K39="","",基本情報入力シート!K39)</f>
        <v>4</v>
      </c>
      <c r="K18" s="651">
        <f>IF(基本情報入力シート!L39="","",基本情報入力シート!L39)</f>
        <v>1</v>
      </c>
      <c r="L18" s="652" t="str">
        <f>IF(基本情報入力シート!M39="","",基本情報入力シート!M39)</f>
        <v>出雲市</v>
      </c>
      <c r="M18" s="652" t="str">
        <f>IF(基本情報入力シート!R39="","",基本情報入力シート!R39)</f>
        <v>島根県</v>
      </c>
      <c r="N18" s="652" t="str">
        <f>IF(基本情報入力シート!W39="","",基本情報入力シート!W39)</f>
        <v>出雲市</v>
      </c>
      <c r="O18" s="647" t="str">
        <f>IF(基本情報入力シート!X39="","",基本情報入力シート!X39)</f>
        <v>グループホーム柳緑の里</v>
      </c>
      <c r="P18" s="653" t="str">
        <f>IF(基本情報入力シート!Y39="","",基本情報入力シート!Y39)</f>
        <v>（介護予防）認知症対応型共同生活介護</v>
      </c>
      <c r="Q18" s="654">
        <f>IF(基本情報入力シート!Z39="","",基本情報入力シート!Z39)</f>
        <v>260000</v>
      </c>
      <c r="R18" s="681">
        <f>IF(基本情報入力シート!AA39="","",基本情報入力シート!AA39)</f>
        <v>10</v>
      </c>
      <c r="S18" s="682" t="s">
        <v>487</v>
      </c>
      <c r="T18" s="683" t="s">
        <v>488</v>
      </c>
      <c r="U18" s="684">
        <f>IF(P18="","",VLOOKUP(P18,【参考】数式用!$A$5:$I$28,MATCH(T18,【参考】数式用!$H$4:$I$4,0)+7,0))</f>
        <v>2.3E-2</v>
      </c>
      <c r="V18" s="685" t="s">
        <v>338</v>
      </c>
      <c r="W18" s="285" t="s">
        <v>265</v>
      </c>
      <c r="X18" s="686">
        <v>2</v>
      </c>
      <c r="Y18" s="282" t="s">
        <v>266</v>
      </c>
      <c r="Z18" s="686">
        <v>4</v>
      </c>
      <c r="AA18" s="434" t="s">
        <v>267</v>
      </c>
      <c r="AB18" s="686">
        <v>3</v>
      </c>
      <c r="AC18" s="282" t="s">
        <v>266</v>
      </c>
      <c r="AD18" s="686">
        <v>3</v>
      </c>
      <c r="AE18" s="282" t="s">
        <v>268</v>
      </c>
      <c r="AF18" s="661" t="s">
        <v>269</v>
      </c>
      <c r="AG18" s="662">
        <f t="shared" si="5"/>
        <v>12</v>
      </c>
      <c r="AH18" s="663" t="s">
        <v>270</v>
      </c>
      <c r="AI18" s="664">
        <f t="shared" si="1"/>
        <v>717600</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xr:uid="{00000000-0009-0000-0000-000004000000}"/>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9" t="s">
        <v>63</v>
      </c>
      <c r="B2" s="1141"/>
      <c r="C2" s="1146" t="s">
        <v>149</v>
      </c>
      <c r="D2" s="1147"/>
      <c r="E2" s="1147"/>
      <c r="F2" s="1147"/>
      <c r="G2" s="1148"/>
      <c r="H2" s="1137" t="s">
        <v>428</v>
      </c>
      <c r="I2" s="1138"/>
      <c r="J2" s="1138"/>
      <c r="K2" s="1138"/>
      <c r="L2" s="1139"/>
    </row>
    <row r="3" spans="1:13" ht="39" customHeight="1">
      <c r="A3" s="1150"/>
      <c r="B3" s="1151"/>
      <c r="C3" s="1132" t="s">
        <v>151</v>
      </c>
      <c r="D3" s="1134"/>
      <c r="E3" s="1134"/>
      <c r="F3" s="1134"/>
      <c r="G3" s="1133"/>
      <c r="H3" s="1132" t="s">
        <v>145</v>
      </c>
      <c r="I3" s="1133"/>
      <c r="J3" s="1140" t="s">
        <v>327</v>
      </c>
      <c r="K3" s="1141"/>
      <c r="L3" s="1142"/>
    </row>
    <row r="4" spans="1:13" ht="18" customHeight="1">
      <c r="A4" s="1152"/>
      <c r="B4" s="1144"/>
      <c r="C4" s="37" t="s">
        <v>140</v>
      </c>
      <c r="D4" s="38" t="s">
        <v>141</v>
      </c>
      <c r="E4" s="38" t="s">
        <v>142</v>
      </c>
      <c r="F4" s="38" t="s">
        <v>143</v>
      </c>
      <c r="G4" s="39" t="s">
        <v>144</v>
      </c>
      <c r="H4" s="48" t="s">
        <v>86</v>
      </c>
      <c r="I4" s="47" t="s">
        <v>87</v>
      </c>
      <c r="J4" s="1143"/>
      <c r="K4" s="1144"/>
      <c r="L4" s="1145"/>
    </row>
    <row r="5" spans="1:13" ht="18" customHeight="1">
      <c r="A5" s="1130" t="s">
        <v>81</v>
      </c>
      <c r="B5" s="1131"/>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30" t="s">
        <v>22</v>
      </c>
      <c r="B6" s="1131"/>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30" t="s">
        <v>429</v>
      </c>
      <c r="B7" s="1131"/>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30" t="s">
        <v>418</v>
      </c>
      <c r="B8" s="1131"/>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30" t="s">
        <v>82</v>
      </c>
      <c r="B9" s="1131"/>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30" t="s">
        <v>23</v>
      </c>
      <c r="B10" s="1131"/>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30" t="s">
        <v>419</v>
      </c>
      <c r="B11" s="1131"/>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30" t="s">
        <v>420</v>
      </c>
      <c r="B12" s="1131"/>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30" t="s">
        <v>24</v>
      </c>
      <c r="B13" s="1131"/>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30" t="s">
        <v>421</v>
      </c>
      <c r="B14" s="1131"/>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30" t="s">
        <v>422</v>
      </c>
      <c r="B15" s="1131"/>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30" t="s">
        <v>26</v>
      </c>
      <c r="B16" s="1131"/>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30" t="s">
        <v>423</v>
      </c>
      <c r="B17" s="1131"/>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30" t="s">
        <v>27</v>
      </c>
      <c r="B18" s="1131"/>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30" t="s">
        <v>25</v>
      </c>
      <c r="B19" s="1131"/>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30" t="s">
        <v>426</v>
      </c>
      <c r="B20" s="1131"/>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30" t="s">
        <v>28</v>
      </c>
      <c r="B21" s="1131"/>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30" t="s">
        <v>425</v>
      </c>
      <c r="B22" s="1131"/>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30" t="s">
        <v>29</v>
      </c>
      <c r="B23" s="1131"/>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30" t="s">
        <v>424</v>
      </c>
      <c r="B24" s="1131"/>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30" t="s">
        <v>83</v>
      </c>
      <c r="B25" s="1131"/>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8" t="s">
        <v>427</v>
      </c>
      <c r="B26" s="1129"/>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35" t="s">
        <v>173</v>
      </c>
      <c r="B27" s="1136"/>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8" t="s">
        <v>174</v>
      </c>
      <c r="B28" s="1129"/>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9" t="s">
        <v>36</v>
      </c>
      <c r="B6" s="1160"/>
      <c r="C6" s="1161"/>
      <c r="D6" s="1159" t="s">
        <v>37</v>
      </c>
      <c r="E6" s="1160"/>
      <c r="F6" s="1160"/>
      <c r="G6" s="1160"/>
      <c r="H6" s="1160"/>
      <c r="I6" s="1161"/>
    </row>
    <row r="7" spans="1:16">
      <c r="A7" s="1162"/>
      <c r="B7" s="1163"/>
      <c r="C7" s="1164"/>
      <c r="D7" s="1162"/>
      <c r="E7" s="1163"/>
      <c r="F7" s="1163"/>
      <c r="G7" s="1163"/>
      <c r="H7" s="1163"/>
      <c r="I7" s="1164"/>
    </row>
    <row r="8" spans="1:16">
      <c r="A8" s="1162"/>
      <c r="B8" s="1163"/>
      <c r="C8" s="1164"/>
      <c r="D8" s="1162"/>
      <c r="E8" s="1163"/>
      <c r="F8" s="1163"/>
      <c r="G8" s="1163"/>
      <c r="H8" s="1163"/>
      <c r="I8" s="1164"/>
    </row>
    <row r="9" spans="1:16">
      <c r="A9" s="1165"/>
      <c r="B9" s="1166"/>
      <c r="C9" s="1167"/>
      <c r="D9" s="1165"/>
      <c r="E9" s="1166"/>
      <c r="F9" s="1166"/>
      <c r="G9" s="1166"/>
      <c r="H9" s="1166"/>
      <c r="I9" s="1167"/>
    </row>
    <row r="10" spans="1:16">
      <c r="A10" s="9"/>
      <c r="B10" s="10"/>
      <c r="C10" s="11"/>
      <c r="D10" s="12"/>
      <c r="E10" s="13"/>
      <c r="F10" s="13"/>
      <c r="G10" s="13"/>
      <c r="H10" s="13"/>
      <c r="I10" s="14"/>
    </row>
    <row r="11" spans="1:16">
      <c r="A11" s="15"/>
      <c r="B11" s="16"/>
      <c r="C11" s="17"/>
      <c r="D11" s="1162" t="s">
        <v>38</v>
      </c>
      <c r="E11" s="1163"/>
      <c r="F11" s="1163"/>
      <c r="G11" s="1163"/>
      <c r="H11" s="1163"/>
      <c r="I11" s="1164"/>
    </row>
    <row r="12" spans="1:16">
      <c r="A12" s="15"/>
      <c r="B12" s="1168" t="s">
        <v>39</v>
      </c>
      <c r="C12" s="1169"/>
      <c r="D12" s="1162"/>
      <c r="E12" s="1163"/>
      <c r="F12" s="1163"/>
      <c r="G12" s="1163"/>
      <c r="H12" s="1163"/>
      <c r="I12" s="1164"/>
    </row>
    <row r="13" spans="1:16">
      <c r="A13" s="15"/>
      <c r="B13" s="16"/>
      <c r="C13" s="17"/>
      <c r="D13" s="1162"/>
      <c r="E13" s="1163"/>
      <c r="F13" s="1163"/>
      <c r="G13" s="1163"/>
      <c r="H13" s="1163"/>
      <c r="I13" s="1164"/>
    </row>
    <row r="14" spans="1:16">
      <c r="A14" s="18"/>
      <c r="B14" s="19"/>
      <c r="C14" s="20"/>
      <c r="D14" s="1165"/>
      <c r="E14" s="1166"/>
      <c r="F14" s="1166"/>
      <c r="G14" s="1166"/>
      <c r="H14" s="1166"/>
      <c r="I14" s="1167"/>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9" t="s">
        <v>44</v>
      </c>
      <c r="C19" s="1160"/>
      <c r="D19" s="1160"/>
      <c r="E19" s="1160"/>
      <c r="F19" s="1160"/>
      <c r="G19" s="1160"/>
      <c r="H19" s="1160"/>
      <c r="I19" s="1161"/>
    </row>
    <row r="20" spans="1:10">
      <c r="B20" s="1162"/>
      <c r="C20" s="1170"/>
      <c r="D20" s="1170"/>
      <c r="E20" s="1170"/>
      <c r="F20" s="1170"/>
      <c r="G20" s="1170"/>
      <c r="H20" s="1170"/>
      <c r="I20" s="1164"/>
    </row>
    <row r="21" spans="1:10">
      <c r="B21" s="1162"/>
      <c r="C21" s="1170"/>
      <c r="D21" s="1170"/>
      <c r="E21" s="1170"/>
      <c r="F21" s="1170"/>
      <c r="G21" s="1170"/>
      <c r="H21" s="1170"/>
      <c r="I21" s="1164"/>
    </row>
    <row r="22" spans="1:10">
      <c r="B22" s="1162"/>
      <c r="C22" s="1170"/>
      <c r="D22" s="1170"/>
      <c r="E22" s="1170"/>
      <c r="F22" s="1170"/>
      <c r="G22" s="1170"/>
      <c r="H22" s="1170"/>
      <c r="I22" s="1164"/>
    </row>
    <row r="23" spans="1:10">
      <c r="B23" s="1165"/>
      <c r="C23" s="1166"/>
      <c r="D23" s="1166"/>
      <c r="E23" s="1166"/>
      <c r="F23" s="1166"/>
      <c r="G23" s="1166"/>
      <c r="H23" s="1166"/>
      <c r="I23" s="1167"/>
    </row>
    <row r="24" spans="1:10" ht="13.5" customHeight="1">
      <c r="B24" s="1153" t="s">
        <v>45</v>
      </c>
      <c r="C24" s="1154"/>
      <c r="D24" s="1154"/>
      <c r="E24" s="1154"/>
      <c r="F24" s="1154"/>
      <c r="G24" s="1154"/>
      <c r="H24" s="1154"/>
      <c r="I24" s="1155"/>
    </row>
    <row r="25" spans="1:10">
      <c r="B25" s="1156"/>
      <c r="C25" s="1157"/>
      <c r="D25" s="1157"/>
      <c r="E25" s="1157"/>
      <c r="F25" s="1157"/>
      <c r="G25" s="1157"/>
      <c r="H25" s="1157"/>
      <c r="I25" s="1158"/>
    </row>
    <row r="26" spans="1:10">
      <c r="B26" s="1156"/>
      <c r="C26" s="1157"/>
      <c r="D26" s="1157"/>
      <c r="E26" s="1157"/>
      <c r="F26" s="1157"/>
      <c r="G26" s="1157"/>
      <c r="H26" s="1157"/>
      <c r="I26" s="1158"/>
    </row>
    <row r="27" spans="1:10">
      <c r="B27" s="1156"/>
      <c r="C27" s="1157"/>
      <c r="D27" s="1157"/>
      <c r="E27" s="1157"/>
      <c r="F27" s="1157"/>
      <c r="G27" s="1157"/>
      <c r="H27" s="1157"/>
      <c r="I27" s="1158"/>
    </row>
    <row r="28" spans="1:10">
      <c r="B28" s="1159" t="s">
        <v>46</v>
      </c>
      <c r="C28" s="1160"/>
      <c r="D28" s="1160"/>
      <c r="E28" s="1160"/>
      <c r="F28" s="1160"/>
      <c r="G28" s="1160"/>
      <c r="H28" s="1160"/>
      <c r="I28" s="1161"/>
    </row>
    <row r="29" spans="1:10">
      <c r="B29" s="1162"/>
      <c r="C29" s="1163"/>
      <c r="D29" s="1163"/>
      <c r="E29" s="1163"/>
      <c r="F29" s="1163"/>
      <c r="G29" s="1163"/>
      <c r="H29" s="1163"/>
      <c r="I29" s="1164"/>
    </row>
    <row r="30" spans="1:10">
      <c r="B30" s="1162"/>
      <c r="C30" s="1163"/>
      <c r="D30" s="1163"/>
      <c r="E30" s="1163"/>
      <c r="F30" s="1163"/>
      <c r="G30" s="1163"/>
      <c r="H30" s="1163"/>
      <c r="I30" s="1164"/>
    </row>
    <row r="31" spans="1:10">
      <c r="B31" s="1159" t="s">
        <v>47</v>
      </c>
      <c r="C31" s="1160"/>
      <c r="D31" s="1160"/>
      <c r="E31" s="1160"/>
      <c r="F31" s="1160"/>
      <c r="G31" s="1160"/>
      <c r="H31" s="1160"/>
      <c r="I31" s="1161"/>
    </row>
    <row r="32" spans="1:10">
      <c r="B32" s="1162"/>
      <c r="C32" s="1170"/>
      <c r="D32" s="1170"/>
      <c r="E32" s="1170"/>
      <c r="F32" s="1170"/>
      <c r="G32" s="1170"/>
      <c r="H32" s="1170"/>
      <c r="I32" s="1164"/>
    </row>
    <row r="33" spans="1:9">
      <c r="B33" s="1162"/>
      <c r="C33" s="1170"/>
      <c r="D33" s="1170"/>
      <c r="E33" s="1170"/>
      <c r="F33" s="1170"/>
      <c r="G33" s="1170"/>
      <c r="H33" s="1170"/>
      <c r="I33" s="1164"/>
    </row>
    <row r="34" spans="1:9">
      <c r="B34" s="1162"/>
      <c r="C34" s="1170"/>
      <c r="D34" s="1170"/>
      <c r="E34" s="1170"/>
      <c r="F34" s="1170"/>
      <c r="G34" s="1170"/>
      <c r="H34" s="1170"/>
      <c r="I34" s="1164"/>
    </row>
    <row r="35" spans="1:9">
      <c r="B35" s="1165"/>
      <c r="C35" s="1166"/>
      <c r="D35" s="1166"/>
      <c r="E35" s="1166"/>
      <c r="F35" s="1166"/>
      <c r="G35" s="1166"/>
      <c r="H35" s="1166"/>
      <c r="I35" s="1167"/>
    </row>
    <row r="36" spans="1:9">
      <c r="B36" s="10"/>
      <c r="C36" s="10"/>
      <c r="D36" s="10"/>
      <c r="E36" s="10"/>
      <c r="F36" s="10"/>
      <c r="G36" s="10"/>
      <c r="H36" s="10"/>
      <c r="I36" s="10"/>
    </row>
    <row r="37" spans="1:9" ht="13.5" customHeight="1">
      <c r="A37" s="1159" t="s">
        <v>48</v>
      </c>
      <c r="B37" s="1160"/>
      <c r="C37" s="1161"/>
      <c r="D37" s="1159" t="s">
        <v>49</v>
      </c>
      <c r="E37" s="1160"/>
      <c r="F37" s="1160"/>
      <c r="G37" s="1160"/>
      <c r="H37" s="1160"/>
      <c r="I37" s="1161"/>
    </row>
    <row r="38" spans="1:9">
      <c r="A38" s="1162"/>
      <c r="B38" s="1163"/>
      <c r="C38" s="1164"/>
      <c r="D38" s="1162"/>
      <c r="E38" s="1163"/>
      <c r="F38" s="1163"/>
      <c r="G38" s="1163"/>
      <c r="H38" s="1163"/>
      <c r="I38" s="1164"/>
    </row>
    <row r="39" spans="1:9">
      <c r="A39" s="1162"/>
      <c r="B39" s="1163"/>
      <c r="C39" s="1164"/>
      <c r="D39" s="1162"/>
      <c r="E39" s="1163"/>
      <c r="F39" s="1163"/>
      <c r="G39" s="1163"/>
      <c r="H39" s="1163"/>
      <c r="I39" s="1164"/>
    </row>
    <row r="40" spans="1:9">
      <c r="A40" s="1165"/>
      <c r="B40" s="1166"/>
      <c r="C40" s="1167"/>
      <c r="D40" s="1165"/>
      <c r="E40" s="1166"/>
      <c r="F40" s="1166"/>
      <c r="G40" s="1166"/>
      <c r="H40" s="1166"/>
      <c r="I40" s="1167"/>
    </row>
    <row r="41" spans="1:9">
      <c r="A41" s="10"/>
      <c r="B41" s="1171" t="s">
        <v>50</v>
      </c>
      <c r="C41" s="1172"/>
      <c r="D41" s="1172"/>
      <c r="E41" s="1172"/>
      <c r="F41" s="1172"/>
      <c r="G41" s="1172"/>
      <c r="H41" s="1172"/>
      <c r="I41" s="1172"/>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9" t="s">
        <v>54</v>
      </c>
      <c r="C45" s="1160"/>
      <c r="D45" s="1160"/>
      <c r="E45" s="1160"/>
      <c r="F45" s="1160"/>
      <c r="G45" s="1160"/>
      <c r="H45" s="1160"/>
      <c r="I45" s="1161"/>
    </row>
    <row r="46" spans="1:9">
      <c r="B46" s="1162"/>
      <c r="C46" s="1163"/>
      <c r="D46" s="1163"/>
      <c r="E46" s="1163"/>
      <c r="F46" s="1163"/>
      <c r="G46" s="1163"/>
      <c r="H46" s="1163"/>
      <c r="I46" s="1164"/>
    </row>
    <row r="47" spans="1:9">
      <c r="B47" s="1162"/>
      <c r="C47" s="1163"/>
      <c r="D47" s="1163"/>
      <c r="E47" s="1163"/>
      <c r="F47" s="1163"/>
      <c r="G47" s="1163"/>
      <c r="H47" s="1163"/>
      <c r="I47" s="1164"/>
    </row>
    <row r="48" spans="1:9">
      <c r="B48" s="1165"/>
      <c r="C48" s="1166"/>
      <c r="D48" s="1166"/>
      <c r="E48" s="1166"/>
      <c r="F48" s="1166"/>
      <c r="G48" s="1166"/>
      <c r="H48" s="1166"/>
      <c r="I48" s="1167"/>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9" t="s">
        <v>58</v>
      </c>
      <c r="B53" s="1160"/>
      <c r="C53" s="1161"/>
      <c r="D53" s="1159" t="s">
        <v>59</v>
      </c>
      <c r="E53" s="1160"/>
      <c r="F53" s="1160"/>
      <c r="G53" s="1160"/>
      <c r="H53" s="1160"/>
      <c r="I53" s="1161"/>
    </row>
    <row r="54" spans="1:9">
      <c r="A54" s="1162"/>
      <c r="B54" s="1163"/>
      <c r="C54" s="1164"/>
      <c r="D54" s="1162"/>
      <c r="E54" s="1163"/>
      <c r="F54" s="1163"/>
      <c r="G54" s="1163"/>
      <c r="H54" s="1163"/>
      <c r="I54" s="1164"/>
    </row>
    <row r="55" spans="1:9">
      <c r="A55" s="1162"/>
      <c r="B55" s="1163"/>
      <c r="C55" s="1164"/>
      <c r="D55" s="1162"/>
      <c r="E55" s="1163"/>
      <c r="F55" s="1163"/>
      <c r="G55" s="1163"/>
      <c r="H55" s="1163"/>
      <c r="I55" s="1164"/>
    </row>
    <row r="56" spans="1:9">
      <c r="A56" s="1165"/>
      <c r="B56" s="1166"/>
      <c r="C56" s="1167"/>
      <c r="D56" s="1165"/>
      <c r="E56" s="1166"/>
      <c r="F56" s="1166"/>
      <c r="G56" s="1166"/>
      <c r="H56" s="1166"/>
      <c r="I56" s="1167"/>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kennkouhiroba</cp:lastModifiedBy>
  <cp:lastPrinted>2020-03-25T09:25:17Z</cp:lastPrinted>
  <dcterms:created xsi:type="dcterms:W3CDTF">2020-02-21T08:37:11Z</dcterms:created>
  <dcterms:modified xsi:type="dcterms:W3CDTF">2020-09-09T04:10:01Z</dcterms:modified>
</cp:coreProperties>
</file>